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2025년\★민간위탁금 교부\재활용선별장\12월\FW_ 성남시 재활용선별장 12월 판매보고 및 기부금영수증 송부 (2)\"/>
    </mc:Choice>
  </mc:AlternateContent>
  <xr:revisionPtr revIDLastSave="0" documentId="13_ncr:1_{291C3E01-2125-43F1-8584-3A0107DB746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년도" sheetId="7" r:id="rId1"/>
  </sheets>
  <definedNames>
    <definedName name="_xlnm.Print_Area" localSheetId="0">'2025년도'!$AL$1:$AY$22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6" i="7" l="1"/>
  <c r="I26" i="7" s="1"/>
  <c r="H26" i="7"/>
  <c r="I25" i="7"/>
  <c r="H25" i="7"/>
  <c r="G25" i="7"/>
  <c r="X25" i="7"/>
  <c r="AT25" i="7"/>
  <c r="AK25" i="7"/>
  <c r="AJ25" i="7"/>
  <c r="AC25" i="7"/>
  <c r="W25" i="7"/>
  <c r="V25" i="7"/>
  <c r="U25" i="7"/>
  <c r="T25" i="7"/>
  <c r="S25" i="7"/>
  <c r="R25" i="7"/>
  <c r="Q25" i="7"/>
  <c r="P25" i="7"/>
  <c r="O25" i="7"/>
  <c r="AY26" i="7" l="1"/>
  <c r="D21" i="7"/>
  <c r="E21" i="7"/>
  <c r="O19" i="7"/>
  <c r="AS10" i="7"/>
  <c r="AV10" i="7"/>
  <c r="G19" i="7"/>
  <c r="E19" i="7"/>
  <c r="E20" i="7"/>
  <c r="G18" i="7"/>
  <c r="G9" i="7"/>
  <c r="G10" i="7"/>
  <c r="G11" i="7"/>
  <c r="G12" i="7"/>
  <c r="G13" i="7"/>
  <c r="G14" i="7"/>
  <c r="G15" i="7"/>
  <c r="G16" i="7"/>
  <c r="G17" i="7"/>
  <c r="G8" i="7"/>
  <c r="G7" i="7"/>
  <c r="E18" i="7"/>
  <c r="E9" i="7"/>
  <c r="E10" i="7"/>
  <c r="E11" i="7"/>
  <c r="E12" i="7"/>
  <c r="E13" i="7"/>
  <c r="E14" i="7"/>
  <c r="E15" i="7"/>
  <c r="E16" i="7"/>
  <c r="E17" i="7"/>
  <c r="E8" i="7"/>
  <c r="E7" i="7"/>
  <c r="AW31" i="7" l="1"/>
  <c r="AN33" i="7" s="1"/>
  <c r="AL28" i="7"/>
  <c r="AW26" i="7"/>
  <c r="AN28" i="7" s="1"/>
  <c r="AL33" i="7" l="1"/>
  <c r="AL35" i="7" s="1"/>
  <c r="AS39" i="7" l="1"/>
  <c r="M21" i="7"/>
  <c r="AY20" i="7"/>
  <c r="AX20" i="7"/>
  <c r="AT20" i="7"/>
  <c r="AR20" i="7"/>
  <c r="AQ20" i="7"/>
  <c r="AP20" i="7"/>
  <c r="AO20" i="7"/>
  <c r="AN20" i="7"/>
  <c r="AM20" i="7"/>
  <c r="AL20" i="7"/>
  <c r="AK20" i="7"/>
  <c r="AI20" i="7"/>
  <c r="AH20" i="7"/>
  <c r="AG20" i="7"/>
  <c r="AF20" i="7"/>
  <c r="AE20" i="7"/>
  <c r="AD20" i="7"/>
  <c r="AB20" i="7"/>
  <c r="AA20" i="7"/>
  <c r="Z20" i="7"/>
  <c r="Y20" i="7"/>
  <c r="W20" i="7"/>
  <c r="V20" i="7"/>
  <c r="U20" i="7"/>
  <c r="T20" i="7"/>
  <c r="S20" i="7"/>
  <c r="R20" i="7"/>
  <c r="Q20" i="7"/>
  <c r="P20" i="7"/>
  <c r="N20" i="7"/>
  <c r="M20" i="7"/>
  <c r="L20" i="7"/>
  <c r="K20" i="7"/>
  <c r="J20" i="7"/>
  <c r="I20" i="7"/>
  <c r="H20" i="7"/>
  <c r="F20" i="7"/>
  <c r="D20" i="7"/>
  <c r="C20" i="7"/>
  <c r="AY19" i="7"/>
  <c r="AY32" i="7" s="1"/>
  <c r="AX19" i="7"/>
  <c r="AX21" i="7" s="1"/>
  <c r="AT19" i="7"/>
  <c r="AR19" i="7"/>
  <c r="AQ19" i="7"/>
  <c r="AQ21" i="7" s="1"/>
  <c r="AP19" i="7"/>
  <c r="AP21" i="7" s="1"/>
  <c r="AO19" i="7"/>
  <c r="AO21" i="7" s="1"/>
  <c r="AN19" i="7"/>
  <c r="AN21" i="7" s="1"/>
  <c r="AM19" i="7"/>
  <c r="AM21" i="7" s="1"/>
  <c r="AL19" i="7"/>
  <c r="AL21" i="7" s="1"/>
  <c r="AK19" i="7"/>
  <c r="R31" i="7" s="1"/>
  <c r="AI19" i="7"/>
  <c r="AI21" i="7" s="1"/>
  <c r="AH19" i="7"/>
  <c r="AH21" i="7" s="1"/>
  <c r="AG19" i="7"/>
  <c r="AG21" i="7" s="1"/>
  <c r="AF19" i="7"/>
  <c r="AF21" i="7" s="1"/>
  <c r="AE19" i="7"/>
  <c r="AE21" i="7" s="1"/>
  <c r="AD19" i="7"/>
  <c r="AD21" i="7" s="1"/>
  <c r="AB19" i="7"/>
  <c r="AB21" i="7" s="1"/>
  <c r="AA19" i="7"/>
  <c r="AA21" i="7" s="1"/>
  <c r="Z19" i="7"/>
  <c r="Z21" i="7" s="1"/>
  <c r="Y19" i="7"/>
  <c r="Y21" i="7" s="1"/>
  <c r="W19" i="7"/>
  <c r="W21" i="7" s="1"/>
  <c r="V19" i="7"/>
  <c r="V21" i="7" s="1"/>
  <c r="U19" i="7"/>
  <c r="U21" i="7" s="1"/>
  <c r="T19" i="7"/>
  <c r="T21" i="7" s="1"/>
  <c r="S19" i="7"/>
  <c r="S21" i="7" s="1"/>
  <c r="R19" i="7"/>
  <c r="R21" i="7" s="1"/>
  <c r="Q19" i="7"/>
  <c r="Q21" i="7" s="1"/>
  <c r="P19" i="7"/>
  <c r="P21" i="7" s="1"/>
  <c r="N19" i="7"/>
  <c r="N21" i="7" s="1"/>
  <c r="M19" i="7"/>
  <c r="L19" i="7"/>
  <c r="L21" i="7" s="1"/>
  <c r="K19" i="7"/>
  <c r="K21" i="7" s="1"/>
  <c r="J19" i="7"/>
  <c r="J21" i="7" s="1"/>
  <c r="I19" i="7"/>
  <c r="M31" i="7" s="1"/>
  <c r="H19" i="7"/>
  <c r="F19" i="7"/>
  <c r="F21" i="7" s="1"/>
  <c r="D19" i="7"/>
  <c r="C19" i="7"/>
  <c r="C21" i="7" s="1"/>
  <c r="AJ18" i="7"/>
  <c r="AC18" i="7"/>
  <c r="X18" i="7"/>
  <c r="O18" i="7"/>
  <c r="AJ17" i="7"/>
  <c r="AC17" i="7"/>
  <c r="X17" i="7"/>
  <c r="O17" i="7"/>
  <c r="AJ16" i="7"/>
  <c r="AC16" i="7"/>
  <c r="X16" i="7"/>
  <c r="O16" i="7"/>
  <c r="AJ15" i="7"/>
  <c r="AC15" i="7"/>
  <c r="X15" i="7"/>
  <c r="O15" i="7"/>
  <c r="AJ14" i="7"/>
  <c r="AC14" i="7"/>
  <c r="X14" i="7"/>
  <c r="O14" i="7"/>
  <c r="AJ13" i="7"/>
  <c r="AC13" i="7"/>
  <c r="X13" i="7"/>
  <c r="O13" i="7"/>
  <c r="AJ12" i="7"/>
  <c r="AC12" i="7"/>
  <c r="X12" i="7"/>
  <c r="O12" i="7"/>
  <c r="AJ11" i="7"/>
  <c r="AC11" i="7"/>
  <c r="X11" i="7"/>
  <c r="O11" i="7"/>
  <c r="AJ10" i="7"/>
  <c r="AC10" i="7"/>
  <c r="X10" i="7"/>
  <c r="O10" i="7"/>
  <c r="AJ9" i="7"/>
  <c r="AC9" i="7"/>
  <c r="X9" i="7"/>
  <c r="O9" i="7"/>
  <c r="AJ8" i="7"/>
  <c r="AC8" i="7"/>
  <c r="X8" i="7"/>
  <c r="O8" i="7"/>
  <c r="AJ7" i="7"/>
  <c r="AC7" i="7"/>
  <c r="X7" i="7"/>
  <c r="O7" i="7"/>
  <c r="AJ20" i="7" l="1"/>
  <c r="AK21" i="7"/>
  <c r="X20" i="7"/>
  <c r="I21" i="7"/>
  <c r="AS8" i="7"/>
  <c r="AV8" i="7" s="1"/>
  <c r="AS12" i="7"/>
  <c r="AV12" i="7" s="1"/>
  <c r="AS14" i="7"/>
  <c r="AV14" i="7" s="1"/>
  <c r="AS16" i="7"/>
  <c r="AV16" i="7" s="1"/>
  <c r="AS18" i="7"/>
  <c r="AV18" i="7" s="1"/>
  <c r="AT21" i="7"/>
  <c r="U31" i="7"/>
  <c r="G20" i="7"/>
  <c r="AW17" i="7"/>
  <c r="X19" i="7"/>
  <c r="O20" i="7"/>
  <c r="R32" i="7"/>
  <c r="R33" i="7"/>
  <c r="AR21" i="7"/>
  <c r="S31" i="7"/>
  <c r="M32" i="7"/>
  <c r="M33" i="7"/>
  <c r="I31" i="7"/>
  <c r="AY21" i="7"/>
  <c r="H21" i="7"/>
  <c r="K31" i="7"/>
  <c r="AC19" i="7"/>
  <c r="AC20" i="7"/>
  <c r="AS7" i="7"/>
  <c r="AS9" i="7"/>
  <c r="AV9" i="7" s="1"/>
  <c r="AS11" i="7"/>
  <c r="AV11" i="7" s="1"/>
  <c r="AS13" i="7"/>
  <c r="AV13" i="7" s="1"/>
  <c r="AS15" i="7"/>
  <c r="AV15" i="7" s="1"/>
  <c r="AS17" i="7"/>
  <c r="AV17" i="7" s="1"/>
  <c r="AU17" i="7" s="1"/>
  <c r="AJ19" i="7"/>
  <c r="AW13" i="7" l="1"/>
  <c r="AU13" i="7"/>
  <c r="AW11" i="7"/>
  <c r="AU11" i="7"/>
  <c r="AW9" i="7"/>
  <c r="AU9" i="7"/>
  <c r="AW14" i="7"/>
  <c r="AU14" i="7"/>
  <c r="AW12" i="7"/>
  <c r="AU12" i="7"/>
  <c r="AW10" i="7"/>
  <c r="AU10" i="7"/>
  <c r="AW15" i="7"/>
  <c r="AU15" i="7"/>
  <c r="AW8" i="7"/>
  <c r="AU8" i="7"/>
  <c r="AW18" i="7"/>
  <c r="AU18" i="7"/>
  <c r="AW16" i="7"/>
  <c r="AU16" i="7"/>
  <c r="G21" i="7"/>
  <c r="AS19" i="7"/>
  <c r="K33" i="7"/>
  <c r="K32" i="7"/>
  <c r="O21" i="7"/>
  <c r="N31" i="7"/>
  <c r="X21" i="7"/>
  <c r="O31" i="7"/>
  <c r="AC21" i="7"/>
  <c r="P31" i="7"/>
  <c r="S32" i="7"/>
  <c r="S33" i="7"/>
  <c r="AJ21" i="7"/>
  <c r="Q31" i="7"/>
  <c r="U33" i="7"/>
  <c r="U32" i="7"/>
  <c r="AV7" i="7"/>
  <c r="AS21" i="7"/>
  <c r="AS20" i="7"/>
  <c r="AV19" i="7" l="1"/>
  <c r="AU19" i="7" s="1"/>
  <c r="AU7" i="7"/>
  <c r="O32" i="7"/>
  <c r="O33" i="7"/>
  <c r="Q32" i="7"/>
  <c r="Q33" i="7"/>
  <c r="AW7" i="7"/>
  <c r="P32" i="7"/>
  <c r="P33" i="7"/>
  <c r="I33" i="7"/>
  <c r="I32" i="7"/>
  <c r="N33" i="7"/>
  <c r="N32" i="7"/>
  <c r="AV20" i="7"/>
  <c r="AV21" i="7"/>
  <c r="AW19" i="7" l="1"/>
  <c r="AW20" i="7"/>
  <c r="AW21" i="7" l="1"/>
  <c r="T31" i="7"/>
  <c r="T33" i="7" l="1"/>
  <c r="T32" i="7"/>
  <c r="L31" i="7"/>
  <c r="L33" i="7" l="1"/>
  <c r="L32" i="7"/>
  <c r="J31" i="7"/>
  <c r="J33" i="7" l="1"/>
  <c r="J32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Runner</author>
  </authors>
  <commentList>
    <comment ref="W7" authorId="0" shapeId="0" xr:uid="{00000000-0006-0000-0600-000001000000}">
      <text>
        <r>
          <rPr>
            <b/>
            <sz val="9"/>
            <color rgb="FF000000"/>
            <rFont val="Tahoma"/>
            <family val="2"/>
          </rPr>
          <t xml:space="preserve">:4,730 </t>
        </r>
      </text>
    </comment>
    <comment ref="AQ8" authorId="0" shapeId="0" xr:uid="{00000000-0006-0000-0600-000002000000}">
      <text>
        <r>
          <rPr>
            <b/>
            <sz val="9"/>
            <color rgb="FF000000"/>
            <rFont val="굴림"/>
            <family val="3"/>
            <charset val="129"/>
          </rPr>
          <t xml:space="preserve">Runner:
Runner:
</t>
        </r>
        <r>
          <rPr>
            <sz val="9"/>
            <color rgb="FF000000"/>
            <rFont val="굴림"/>
            <family val="3"/>
            <charset val="129"/>
          </rPr>
          <t xml:space="preserve">기판:390
</t>
        </r>
      </text>
    </comment>
    <comment ref="W9" authorId="0" shapeId="0" xr:uid="{00000000-0006-0000-0600-000004000000}">
      <text>
        <r>
          <rPr>
            <b/>
            <sz val="9"/>
            <color rgb="FF000000"/>
            <rFont val="굴림"/>
            <family val="3"/>
            <charset val="129"/>
          </rPr>
          <t xml:space="preserve"> 6700 (입력대상X)
Runner:
</t>
        </r>
        <r>
          <rPr>
            <sz val="9"/>
            <color rgb="FF000000"/>
            <rFont val="굴림"/>
            <family val="3"/>
            <charset val="129"/>
          </rPr>
          <t xml:space="preserve">아크릴
</t>
        </r>
      </text>
    </comment>
    <comment ref="AQ9" authorId="0" shapeId="0" xr:uid="{00000000-0006-0000-0600-000003000000}">
      <text>
        <r>
          <rPr>
            <b/>
            <sz val="9"/>
            <color rgb="FF000000"/>
            <rFont val="굴림"/>
            <family val="3"/>
            <charset val="129"/>
          </rPr>
          <t xml:space="preserve">소형가전
</t>
        </r>
      </text>
    </comment>
    <comment ref="W10" authorId="0" shapeId="0" xr:uid="{00000000-0006-0000-0600-000006000000}">
      <text>
        <r>
          <rPr>
            <b/>
            <sz val="9"/>
            <color rgb="FF000000"/>
            <rFont val="굴림"/>
            <family val="3"/>
            <charset val="129"/>
          </rPr>
          <t xml:space="preserve">Runner:
</t>
        </r>
        <r>
          <rPr>
            <sz val="9"/>
            <color rgb="FF000000"/>
            <rFont val="굴림"/>
            <family val="3"/>
            <charset val="129"/>
          </rPr>
          <t xml:space="preserve">소형가전
</t>
        </r>
      </text>
    </comment>
    <comment ref="AQ10" authorId="0" shapeId="0" xr:uid="{00000000-0006-0000-0600-000005000000}">
      <text>
        <r>
          <rPr>
            <b/>
            <sz val="9"/>
            <color rgb="FF000000"/>
            <rFont val="굴림"/>
            <family val="3"/>
            <charset val="129"/>
          </rPr>
          <t xml:space="preserve">Runner:
</t>
        </r>
        <r>
          <rPr>
            <sz val="9"/>
            <color rgb="FF000000"/>
            <rFont val="굴림"/>
            <family val="3"/>
            <charset val="129"/>
          </rPr>
          <t xml:space="preserve">신주 1520
기판  370
</t>
        </r>
      </text>
    </comment>
    <comment ref="W11" authorId="0" shapeId="0" xr:uid="{00000000-0006-0000-0600-000007000000}">
      <text>
        <r>
          <rPr>
            <b/>
            <sz val="9"/>
            <color rgb="FF000000"/>
            <rFont val="굴림"/>
            <family val="3"/>
            <charset val="129"/>
          </rPr>
          <t xml:space="preserve">610 : 생수통
아크릴 : 2090
</t>
        </r>
      </text>
    </comment>
    <comment ref="AQ12" authorId="0" shapeId="0" xr:uid="{00000000-0006-0000-0600-000008000000}">
      <text>
        <r>
          <rPr>
            <b/>
            <sz val="9"/>
            <color rgb="FF000000"/>
            <rFont val="굴림"/>
            <family val="3"/>
            <charset val="129"/>
          </rPr>
          <t xml:space="preserve">Runner:
</t>
        </r>
        <r>
          <rPr>
            <sz val="9"/>
            <color rgb="FF000000"/>
            <rFont val="굴림"/>
            <family val="3"/>
            <charset val="129"/>
          </rPr>
          <t xml:space="preserve">기판240
</t>
        </r>
      </text>
    </comment>
    <comment ref="H13" authorId="0" shapeId="0" xr:uid="{00000000-0006-0000-0600-00000A000000}">
      <text>
        <r>
          <rPr>
            <b/>
            <sz val="9"/>
            <color rgb="FF000000"/>
            <rFont val="굴림"/>
            <family val="3"/>
            <charset val="129"/>
          </rPr>
          <t xml:space="preserve">Runner:
</t>
        </r>
        <r>
          <rPr>
            <sz val="9"/>
            <color rgb="FF000000"/>
            <rFont val="굴림"/>
            <family val="3"/>
            <charset val="129"/>
          </rPr>
          <t xml:space="preserve">6월 330,000kg 미계량분
7월1,207,430 kg
</t>
        </r>
      </text>
    </comment>
    <comment ref="W13" authorId="0" shapeId="0" xr:uid="{00000000-0006-0000-0600-000009000000}">
      <text>
        <r>
          <rPr>
            <b/>
            <sz val="9"/>
            <color rgb="FF000000"/>
            <rFont val="굴림"/>
            <family val="3"/>
            <charset val="129"/>
          </rPr>
          <t xml:space="preserve">Runner:
</t>
        </r>
        <r>
          <rPr>
            <sz val="9"/>
            <color rgb="FF000000"/>
            <rFont val="굴림"/>
            <family val="3"/>
            <charset val="129"/>
          </rPr>
          <t xml:space="preserve">생수통660
아크릴 1790
</t>
        </r>
      </text>
    </comment>
    <comment ref="W15" authorId="0" shapeId="0" xr:uid="{00000000-0006-0000-0600-00000B000000}">
      <text>
        <r>
          <rPr>
            <b/>
            <sz val="9"/>
            <color rgb="FF000000"/>
            <rFont val="굴림"/>
            <family val="3"/>
            <charset val="129"/>
          </rPr>
          <t xml:space="preserve">Runner:
</t>
        </r>
        <r>
          <rPr>
            <sz val="9"/>
            <color rgb="FF000000"/>
            <rFont val="굴림"/>
            <family val="3"/>
            <charset val="129"/>
          </rPr>
          <t>소형가전</t>
        </r>
      </text>
    </comment>
    <comment ref="AQ15" authorId="0" shapeId="0" xr:uid="{00000000-0006-0000-0600-00000C000000}">
      <text>
        <r>
          <rPr>
            <b/>
            <sz val="9"/>
            <color rgb="FF000000"/>
            <rFont val="굴림"/>
            <family val="3"/>
            <charset val="129"/>
          </rPr>
          <t xml:space="preserve">Runner:
</t>
        </r>
        <r>
          <rPr>
            <sz val="9"/>
            <color rgb="FF000000"/>
            <rFont val="굴림"/>
            <family val="3"/>
            <charset val="129"/>
          </rPr>
          <t xml:space="preserve">기판:460
</t>
        </r>
      </text>
    </comment>
    <comment ref="W16" authorId="0" shapeId="0" xr:uid="{00000000-0006-0000-0600-00000D000000}">
      <text>
        <r>
          <rPr>
            <b/>
            <sz val="9"/>
            <color rgb="FF000000"/>
            <rFont val="굴림"/>
            <family val="3"/>
            <charset val="129"/>
          </rPr>
          <t xml:space="preserve">Runner:
</t>
        </r>
        <r>
          <rPr>
            <sz val="9"/>
            <color rgb="FF000000"/>
            <rFont val="굴림"/>
            <family val="3"/>
            <charset val="129"/>
          </rPr>
          <t xml:space="preserve">소형가전 4690
아크릴 2810
</t>
        </r>
      </text>
    </comment>
    <comment ref="W18" authorId="0" shapeId="0" xr:uid="{00000000-0006-0000-0600-00000F000000}">
      <text>
        <r>
          <rPr>
            <b/>
            <sz val="9"/>
            <color rgb="FF000000"/>
            <rFont val="굴림"/>
            <family val="3"/>
            <charset val="129"/>
          </rPr>
          <t xml:space="preserve">소형가전 13520
아크릴 2510
</t>
        </r>
      </text>
    </comment>
    <comment ref="AQ18" authorId="0" shapeId="0" xr:uid="{00000000-0006-0000-0600-00000E000000}">
      <text>
        <r>
          <rPr>
            <b/>
            <sz val="9"/>
            <color rgb="FF000000"/>
            <rFont val="굴림"/>
            <family val="3"/>
            <charset val="129"/>
          </rPr>
          <t xml:space="preserve">Runner:
</t>
        </r>
        <r>
          <rPr>
            <sz val="9"/>
            <color rgb="FF000000"/>
            <rFont val="굴림"/>
            <family val="3"/>
            <charset val="129"/>
          </rPr>
          <t xml:space="preserve">신주 790
기판 410
</t>
        </r>
      </text>
    </comment>
  </commentList>
</comments>
</file>

<file path=xl/sharedStrings.xml><?xml version="1.0" encoding="utf-8"?>
<sst xmlns="http://schemas.openxmlformats.org/spreadsheetml/2006/main" count="98" uniqueCount="85">
  <si>
    <t>공동주택</t>
  </si>
  <si>
    <t>스티로폼</t>
  </si>
  <si>
    <t>스텐레스</t>
  </si>
  <si>
    <t>재활용품</t>
  </si>
  <si>
    <t>합계</t>
  </si>
  <si>
    <t>월</t>
  </si>
  <si>
    <t>기타</t>
  </si>
  <si>
    <t>신주</t>
  </si>
  <si>
    <t>5월</t>
  </si>
  <si>
    <t>9월</t>
  </si>
  <si>
    <t>까대기</t>
  </si>
  <si>
    <t>7월</t>
  </si>
  <si>
    <t>3월</t>
  </si>
  <si>
    <t>1월</t>
  </si>
  <si>
    <t>하동</t>
  </si>
  <si>
    <t>2월</t>
  </si>
  <si>
    <t>폐기물</t>
  </si>
  <si>
    <t>10월</t>
  </si>
  <si>
    <t>4월</t>
  </si>
  <si>
    <t>6월</t>
  </si>
  <si>
    <t>12월</t>
  </si>
  <si>
    <t>11월</t>
  </si>
  <si>
    <t>고 철(고철캔)</t>
  </si>
  <si>
    <t>2
0
2
5
년</t>
  </si>
  <si>
    <t xml:space="preserve">
판 매 금 액</t>
  </si>
  <si>
    <t>성남시 재활용선별장 재활용 가능 폐기물 처리내역</t>
  </si>
  <si>
    <t>공 동 주 택
반 출 량</t>
  </si>
  <si>
    <t>&lt; 단위 : kg, 원 &gt;</t>
  </si>
  <si>
    <t>투명P E T</t>
  </si>
  <si>
    <t>총 반 입 량</t>
  </si>
  <si>
    <t>카 프 리 병</t>
  </si>
  <si>
    <t>수 복 (中</t>
  </si>
  <si>
    <t>재 고 량</t>
  </si>
  <si>
    <t>P E T</t>
  </si>
  <si>
    <t xml:space="preserve">갈 색 </t>
  </si>
  <si>
    <t>선 별 량</t>
  </si>
  <si>
    <t>(폐합성수지)</t>
  </si>
  <si>
    <t>&lt;VAT별도&gt;</t>
  </si>
  <si>
    <t>맥 주 병</t>
  </si>
  <si>
    <t>수 복 (大)</t>
  </si>
  <si>
    <t>판 플레이트</t>
  </si>
  <si>
    <t>전 기 선</t>
  </si>
  <si>
    <t>소 주 병</t>
  </si>
  <si>
    <t>일평균</t>
  </si>
  <si>
    <t>양 은</t>
  </si>
  <si>
    <t>기 타</t>
  </si>
  <si>
    <t>월평균</t>
  </si>
  <si>
    <t>소 계</t>
  </si>
  <si>
    <t>합 계</t>
  </si>
  <si>
    <t xml:space="preserve">8월 </t>
  </si>
  <si>
    <t>헌 옷</t>
  </si>
  <si>
    <t>P.E</t>
  </si>
  <si>
    <t>녹 색</t>
  </si>
  <si>
    <t>모 터</t>
  </si>
  <si>
    <t>연
도</t>
  </si>
  <si>
    <t>파 지</t>
  </si>
  <si>
    <t>장 판</t>
  </si>
  <si>
    <t>계</t>
  </si>
  <si>
    <t>알 캔</t>
  </si>
  <si>
    <t>백 색</t>
  </si>
  <si>
    <t>혼병</t>
  </si>
  <si>
    <t>P.P</t>
  </si>
  <si>
    <t>구 분</t>
  </si>
  <si>
    <t>반입량</t>
  </si>
  <si>
    <t>처리량</t>
  </si>
  <si>
    <t>반출량</t>
  </si>
  <si>
    <t>선별량</t>
  </si>
  <si>
    <t>소계</t>
  </si>
  <si>
    <t>파지</t>
  </si>
  <si>
    <t>고철, 캔</t>
  </si>
  <si>
    <t>플라스틱</t>
  </si>
  <si>
    <t>파병</t>
  </si>
  <si>
    <t>공병</t>
  </si>
  <si>
    <t>폐비닐</t>
  </si>
  <si>
    <t>2025년</t>
  </si>
  <si>
    <t>공동주택제외
합계</t>
    <phoneticPr fontId="11" type="noConversion"/>
  </si>
  <si>
    <t>공동주택 제외
합계</t>
    <phoneticPr fontId="11" type="noConversion"/>
  </si>
  <si>
    <t>파   병   류(폐유리류)</t>
    <phoneticPr fontId="11" type="noConversion"/>
  </si>
  <si>
    <t>공 병 류(폐유리류)
&lt; 단위 : 병 &gt;</t>
    <phoneticPr fontId="11" type="noConversion"/>
  </si>
  <si>
    <t>플  라  스  틱  류(폐합성수지류)</t>
    <phoneticPr fontId="11" type="noConversion"/>
  </si>
  <si>
    <t>폐 비 닐(폐합성수지류)</t>
    <phoneticPr fontId="11" type="noConversion"/>
  </si>
  <si>
    <t>폐 기 물(폐합성수지류)
(소각장)</t>
    <phoneticPr fontId="11" type="noConversion"/>
  </si>
  <si>
    <t>고  철 ,  캔  류(금속캔)</t>
    <phoneticPr fontId="11" type="noConversion"/>
  </si>
  <si>
    <t>샤시(고철류</t>
    <phoneticPr fontId="11" type="noConversion"/>
  </si>
  <si>
    <t>인 고 트
(발포합성수지]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</si>
</sst>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1" formatCode="_-* #,##0_-;\-* #,##0_-;_-* &quot;-&quot;_-;_-@_-"/>
    <numFmt numFmtId="43" formatCode="_-* #,##0.00_-;\-* #,##0.00_-;_-* &quot;-&quot;??_-;_-@_-"/>
    <numFmt numFmtId="178" formatCode="_-* #,##0_-;\-* #,##0_-;_-* &quot;-&quot;?_-;_-@_-"/>
    <numFmt numFmtId="179" formatCode="_-* #,##0_-;\-* #,##0_-;_-* &quot;-&quot;??_-;_-@_-"/>
    <numFmt numFmtId="180" formatCode="_-* #,##0.0000_-;\-* #,##0.0000_-;_-* &quot;-&quot;_-;_-@_-"/>
    <numFmt numFmtId="182" formatCode="#,##0_);[Red]\(#,##0\)"/>
    <numFmt numFmtId="183" formatCode="_-* #,##0.0_-;\-* #,##0.0_-;_-* &quot;-&quot;??_-;_-@_-"/>
    <numFmt numFmtId="184" formatCode="_-* #,##0.000_-;\-* #,##0.000_-;_-* &quot;-&quot;_-;_-@_-"/>
  </numFmts>
  <fonts count="16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2"/>
      <color rgb="FF000000"/>
      <name val="Arial"/>
      <family val="2"/>
    </font>
    <font>
      <b/>
      <sz val="11"/>
      <color rgb="FF000000"/>
      <name val="맑은 고딕"/>
      <family val="3"/>
      <charset val="129"/>
    </font>
    <font>
      <b/>
      <sz val="9"/>
      <color rgb="FF000000"/>
      <name val="Tahoma"/>
      <family val="2"/>
    </font>
    <font>
      <b/>
      <sz val="9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FF0000"/>
      <name val="휴먼명조"/>
      <family val="3"/>
      <charset val="129"/>
    </font>
    <font>
      <b/>
      <sz val="11"/>
      <color rgb="FF000000"/>
      <name val="휴먼명조"/>
      <family val="3"/>
      <charset val="129"/>
    </font>
    <font>
      <sz val="11"/>
      <color rgb="FFFF0000"/>
      <name val="휴먼명조"/>
      <family val="3"/>
      <charset val="129"/>
    </font>
    <font>
      <sz val="11"/>
      <color rgb="FFFF0000"/>
      <name val="맑은 고딕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BE5D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3E9F5"/>
        <bgColor indexed="64"/>
      </patternFill>
    </fill>
    <fill>
      <patternFill patternType="solid">
        <fgColor rgb="FFD1DEEF"/>
        <bgColor indexed="64"/>
      </patternFill>
    </fill>
    <fill>
      <patternFill patternType="solid">
        <fgColor rgb="FFE7F4F6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ck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 style="double">
        <color rgb="FF000000"/>
      </bottom>
      <diagonal/>
    </border>
    <border>
      <left style="thick">
        <color rgb="FF000000"/>
      </left>
      <right style="thin">
        <color rgb="FF000000"/>
      </right>
      <top style="double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</borders>
  <cellStyleXfs count="5">
    <xf numFmtId="0" fontId="0" fillId="0" borderId="0">
      <alignment vertical="center"/>
    </xf>
    <xf numFmtId="41" fontId="10" fillId="0" borderId="0">
      <alignment vertical="center"/>
    </xf>
    <xf numFmtId="41" fontId="1" fillId="0" borderId="0">
      <alignment vertical="center"/>
    </xf>
    <xf numFmtId="41" fontId="10" fillId="0" borderId="0">
      <alignment vertical="center"/>
    </xf>
    <xf numFmtId="41" fontId="10" fillId="0" borderId="0">
      <alignment vertical="center"/>
    </xf>
  </cellStyleXfs>
  <cellXfs count="17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1" xfId="0" applyNumberFormat="1" applyBorder="1">
      <alignment vertical="center"/>
    </xf>
    <xf numFmtId="41" fontId="0" fillId="0" borderId="0" xfId="1" applyNumberFormat="1" applyFont="1">
      <alignment vertical="center"/>
    </xf>
    <xf numFmtId="41" fontId="0" fillId="0" borderId="3" xfId="1" applyNumberFormat="1" applyFont="1" applyBorder="1">
      <alignment vertical="center"/>
    </xf>
    <xf numFmtId="0" fontId="3" fillId="0" borderId="0" xfId="0" applyNumberFormat="1" applyFont="1" applyAlignment="1">
      <alignment horizontal="center" vertical="center"/>
    </xf>
    <xf numFmtId="41" fontId="0" fillId="0" borderId="4" xfId="1" applyNumberFormat="1" applyFont="1" applyBorder="1">
      <alignment vertical="center"/>
    </xf>
    <xf numFmtId="41" fontId="0" fillId="0" borderId="5" xfId="1" applyNumberFormat="1" applyFont="1" applyBorder="1">
      <alignment vertical="center"/>
    </xf>
    <xf numFmtId="0" fontId="0" fillId="0" borderId="6" xfId="0" applyNumberFormat="1" applyBorder="1">
      <alignment vertical="center"/>
    </xf>
    <xf numFmtId="41" fontId="0" fillId="4" borderId="7" xfId="1" applyNumberFormat="1" applyFont="1" applyFill="1" applyBorder="1">
      <alignment vertical="center"/>
    </xf>
    <xf numFmtId="41" fontId="0" fillId="2" borderId="7" xfId="1" applyNumberFormat="1" applyFont="1" applyFill="1" applyBorder="1">
      <alignment vertical="center"/>
    </xf>
    <xf numFmtId="41" fontId="0" fillId="6" borderId="7" xfId="1" applyNumberFormat="1" applyFont="1" applyFill="1" applyBorder="1">
      <alignment vertical="center"/>
    </xf>
    <xf numFmtId="41" fontId="0" fillId="3" borderId="7" xfId="1" applyNumberFormat="1" applyFont="1" applyFill="1" applyBorder="1">
      <alignment vertical="center"/>
    </xf>
    <xf numFmtId="41" fontId="0" fillId="0" borderId="7" xfId="1" applyNumberFormat="1" applyFont="1" applyBorder="1">
      <alignment vertical="center"/>
    </xf>
    <xf numFmtId="180" fontId="0" fillId="0" borderId="0" xfId="1" applyNumberFormat="1" applyFont="1">
      <alignment vertical="center"/>
    </xf>
    <xf numFmtId="41" fontId="0" fillId="0" borderId="3" xfId="1" applyNumberFormat="1" applyFont="1" applyFill="1" applyBorder="1" applyAlignment="1">
      <alignment horizontal="center" vertical="center"/>
    </xf>
    <xf numFmtId="41" fontId="0" fillId="2" borderId="3" xfId="1" applyNumberFormat="1" applyFont="1" applyFill="1" applyBorder="1">
      <alignment vertical="center"/>
    </xf>
    <xf numFmtId="41" fontId="0" fillId="3" borderId="3" xfId="1" applyNumberFormat="1" applyFont="1" applyFill="1" applyBorder="1">
      <alignment vertical="center"/>
    </xf>
    <xf numFmtId="41" fontId="0" fillId="4" borderId="3" xfId="1" applyNumberFormat="1" applyFont="1" applyFill="1" applyBorder="1">
      <alignment vertical="center"/>
    </xf>
    <xf numFmtId="41" fontId="0" fillId="4" borderId="7" xfId="1" applyNumberFormat="1" applyFont="1" applyFill="1" applyBorder="1" applyAlignment="1">
      <alignment horizontal="center" vertical="center"/>
    </xf>
    <xf numFmtId="41" fontId="0" fillId="0" borderId="7" xfId="1" applyNumberFormat="1" applyFont="1" applyBorder="1" applyAlignment="1">
      <alignment horizontal="center" vertical="center" wrapText="1"/>
    </xf>
    <xf numFmtId="41" fontId="0" fillId="5" borderId="9" xfId="1" applyNumberFormat="1" applyFont="1" applyFill="1" applyBorder="1">
      <alignment vertical="center"/>
    </xf>
    <xf numFmtId="41" fontId="0" fillId="4" borderId="9" xfId="1" applyNumberFormat="1" applyFont="1" applyFill="1" applyBorder="1">
      <alignment vertical="center"/>
    </xf>
    <xf numFmtId="41" fontId="0" fillId="2" borderId="9" xfId="1" applyNumberFormat="1" applyFont="1" applyFill="1" applyBorder="1">
      <alignment vertical="center"/>
    </xf>
    <xf numFmtId="41" fontId="0" fillId="6" borderId="9" xfId="1" applyNumberFormat="1" applyFont="1" applyFill="1" applyBorder="1">
      <alignment vertical="center"/>
    </xf>
    <xf numFmtId="41" fontId="0" fillId="0" borderId="9" xfId="1" applyNumberFormat="1" applyFont="1" applyBorder="1">
      <alignment vertical="center"/>
    </xf>
    <xf numFmtId="41" fontId="0" fillId="4" borderId="10" xfId="1" applyNumberFormat="1" applyFont="1" applyFill="1" applyBorder="1" applyAlignment="1">
      <alignment horizontal="center" vertical="center"/>
    </xf>
    <xf numFmtId="41" fontId="4" fillId="0" borderId="10" xfId="1" applyNumberFormat="1" applyFont="1" applyBorder="1" applyAlignment="1">
      <alignment horizontal="right" vertical="center"/>
    </xf>
    <xf numFmtId="41" fontId="0" fillId="3" borderId="8" xfId="1" applyNumberFormat="1" applyFont="1" applyFill="1" applyBorder="1">
      <alignment vertical="center"/>
    </xf>
    <xf numFmtId="41" fontId="0" fillId="6" borderId="3" xfId="1" applyNumberFormat="1" applyFont="1" applyFill="1" applyBorder="1">
      <alignment vertical="center"/>
    </xf>
    <xf numFmtId="178" fontId="0" fillId="0" borderId="13" xfId="1" applyNumberFormat="1" applyFont="1" applyBorder="1">
      <alignment vertical="center"/>
    </xf>
    <xf numFmtId="41" fontId="0" fillId="0" borderId="14" xfId="1" applyNumberFormat="1" applyFont="1" applyFill="1" applyBorder="1" applyAlignment="1">
      <alignment horizontal="center" vertical="center"/>
    </xf>
    <xf numFmtId="41" fontId="0" fillId="5" borderId="14" xfId="1" applyNumberFormat="1" applyFont="1" applyFill="1" applyBorder="1" applyAlignment="1">
      <alignment horizontal="center" vertical="center"/>
    </xf>
    <xf numFmtId="41" fontId="0" fillId="0" borderId="14" xfId="1" applyNumberFormat="1" applyFont="1" applyBorder="1">
      <alignment vertical="center"/>
    </xf>
    <xf numFmtId="41" fontId="0" fillId="2" borderId="14" xfId="1" applyNumberFormat="1" applyFont="1" applyFill="1" applyBorder="1">
      <alignment vertical="center"/>
    </xf>
    <xf numFmtId="41" fontId="0" fillId="6" borderId="14" xfId="1" applyNumberFormat="1" applyFont="1" applyFill="1" applyBorder="1">
      <alignment vertical="center"/>
    </xf>
    <xf numFmtId="41" fontId="0" fillId="3" borderId="14" xfId="1" applyNumberFormat="1" applyFont="1" applyFill="1" applyBorder="1">
      <alignment vertical="center"/>
    </xf>
    <xf numFmtId="41" fontId="0" fillId="4" borderId="14" xfId="1" applyNumberFormat="1" applyFont="1" applyFill="1" applyBorder="1">
      <alignment vertical="center"/>
    </xf>
    <xf numFmtId="178" fontId="0" fillId="0" borderId="15" xfId="1" applyNumberFormat="1" applyFont="1" applyBorder="1">
      <alignment vertical="center"/>
    </xf>
    <xf numFmtId="41" fontId="0" fillId="0" borderId="11" xfId="1" applyNumberFormat="1" applyFont="1" applyFill="1" applyBorder="1" applyAlignment="1">
      <alignment horizontal="center" vertical="center"/>
    </xf>
    <xf numFmtId="41" fontId="0" fillId="5" borderId="11" xfId="1" applyNumberFormat="1" applyFont="1" applyFill="1" applyBorder="1" applyAlignment="1">
      <alignment horizontal="center" vertical="center"/>
    </xf>
    <xf numFmtId="41" fontId="0" fillId="0" borderId="11" xfId="1" applyNumberFormat="1" applyFont="1" applyBorder="1">
      <alignment vertical="center"/>
    </xf>
    <xf numFmtId="41" fontId="0" fillId="2" borderId="11" xfId="1" applyNumberFormat="1" applyFont="1" applyFill="1" applyBorder="1">
      <alignment vertical="center"/>
    </xf>
    <xf numFmtId="41" fontId="0" fillId="6" borderId="11" xfId="1" applyNumberFormat="1" applyFont="1" applyFill="1" applyBorder="1">
      <alignment vertical="center"/>
    </xf>
    <xf numFmtId="41" fontId="0" fillId="4" borderId="11" xfId="1" applyNumberFormat="1" applyFont="1" applyFill="1" applyBorder="1">
      <alignment vertical="center"/>
    </xf>
    <xf numFmtId="41" fontId="0" fillId="0" borderId="3" xfId="1" applyNumberFormat="1" applyFont="1" applyFill="1" applyBorder="1" applyAlignment="1">
      <alignment horizontal="center" vertical="center"/>
    </xf>
    <xf numFmtId="41" fontId="0" fillId="5" borderId="3" xfId="1" applyNumberFormat="1" applyFont="1" applyFill="1" applyBorder="1" applyAlignment="1">
      <alignment horizontal="center" vertical="center"/>
    </xf>
    <xf numFmtId="41" fontId="0" fillId="0" borderId="3" xfId="1" applyNumberFormat="1" applyFont="1" applyBorder="1">
      <alignment vertical="center"/>
    </xf>
    <xf numFmtId="41" fontId="0" fillId="2" borderId="3" xfId="1" applyNumberFormat="1" applyFont="1" applyFill="1" applyBorder="1">
      <alignment vertical="center"/>
    </xf>
    <xf numFmtId="41" fontId="0" fillId="6" borderId="3" xfId="1" applyNumberFormat="1" applyFont="1" applyFill="1" applyBorder="1">
      <alignment vertical="center"/>
    </xf>
    <xf numFmtId="41" fontId="0" fillId="3" borderId="3" xfId="1" applyNumberFormat="1" applyFont="1" applyFill="1" applyBorder="1">
      <alignment vertical="center"/>
    </xf>
    <xf numFmtId="41" fontId="0" fillId="4" borderId="3" xfId="1" applyNumberFormat="1" applyFont="1" applyFill="1" applyBorder="1">
      <alignment vertical="center"/>
    </xf>
    <xf numFmtId="41" fontId="0" fillId="0" borderId="13" xfId="1" applyNumberFormat="1" applyFont="1" applyBorder="1">
      <alignment vertical="center"/>
    </xf>
    <xf numFmtId="178" fontId="0" fillId="0" borderId="13" xfId="1" applyNumberFormat="1" applyFont="1" applyBorder="1">
      <alignment vertical="center"/>
    </xf>
    <xf numFmtId="41" fontId="0" fillId="6" borderId="11" xfId="2" applyNumberFormat="1" applyFont="1" applyFill="1" applyBorder="1">
      <alignment vertical="center"/>
    </xf>
    <xf numFmtId="41" fontId="0" fillId="6" borderId="5" xfId="2" applyNumberFormat="1" applyFont="1" applyFill="1" applyBorder="1">
      <alignment vertical="center"/>
    </xf>
    <xf numFmtId="41" fontId="0" fillId="6" borderId="3" xfId="2" applyNumberFormat="1" applyFont="1" applyFill="1" applyBorder="1">
      <alignment vertical="center"/>
    </xf>
    <xf numFmtId="41" fontId="0" fillId="0" borderId="0" xfId="0" applyNumberFormat="1">
      <alignment vertical="center"/>
    </xf>
    <xf numFmtId="179" fontId="0" fillId="5" borderId="7" xfId="1" applyNumberFormat="1" applyFont="1" applyFill="1" applyBorder="1">
      <alignment vertical="center"/>
    </xf>
    <xf numFmtId="179" fontId="0" fillId="4" borderId="7" xfId="1" applyNumberFormat="1" applyFont="1" applyFill="1" applyBorder="1">
      <alignment vertical="center"/>
    </xf>
    <xf numFmtId="179" fontId="0" fillId="2" borderId="7" xfId="1" applyNumberFormat="1" applyFont="1" applyFill="1" applyBorder="1">
      <alignment vertical="center"/>
    </xf>
    <xf numFmtId="179" fontId="0" fillId="6" borderId="7" xfId="1" applyNumberFormat="1" applyFont="1" applyFill="1" applyBorder="1">
      <alignment vertical="center"/>
    </xf>
    <xf numFmtId="179" fontId="0" fillId="3" borderId="7" xfId="1" applyNumberFormat="1" applyFont="1" applyFill="1" applyBorder="1">
      <alignment vertical="center"/>
    </xf>
    <xf numFmtId="179" fontId="0" fillId="0" borderId="7" xfId="1" applyNumberFormat="1" applyFont="1" applyBorder="1">
      <alignment vertical="center"/>
    </xf>
    <xf numFmtId="41" fontId="0" fillId="0" borderId="12" xfId="3" applyNumberFormat="1" applyFont="1" applyBorder="1">
      <alignment vertical="center"/>
    </xf>
    <xf numFmtId="0" fontId="2" fillId="0" borderId="0" xfId="0" applyNumberFormat="1" applyFont="1" applyAlignment="1">
      <alignment horizontal="center" vertical="center"/>
    </xf>
    <xf numFmtId="41" fontId="0" fillId="4" borderId="10" xfId="1" applyNumberFormat="1" applyFont="1" applyFill="1" applyBorder="1" applyAlignment="1">
      <alignment horizontal="center" vertical="center" wrapText="1"/>
    </xf>
    <xf numFmtId="41" fontId="0" fillId="3" borderId="10" xfId="1" applyNumberFormat="1" applyFont="1" applyFill="1" applyBorder="1" applyAlignment="1">
      <alignment horizontal="center" vertical="center"/>
    </xf>
    <xf numFmtId="41" fontId="0" fillId="3" borderId="5" xfId="1" applyNumberFormat="1" applyFont="1" applyFill="1" applyBorder="1">
      <alignment vertical="center"/>
    </xf>
    <xf numFmtId="41" fontId="0" fillId="0" borderId="2" xfId="1" applyNumberFormat="1" applyFont="1" applyFill="1" applyBorder="1" applyAlignment="1">
      <alignment vertical="center"/>
    </xf>
    <xf numFmtId="41" fontId="0" fillId="4" borderId="16" xfId="1" applyNumberFormat="1" applyFont="1" applyFill="1" applyBorder="1" applyAlignment="1">
      <alignment horizontal="center" vertical="center"/>
    </xf>
    <xf numFmtId="41" fontId="6" fillId="4" borderId="10" xfId="1" applyNumberFormat="1" applyFont="1" applyFill="1" applyBorder="1" applyAlignment="1">
      <alignment horizontal="center" vertical="center"/>
    </xf>
    <xf numFmtId="41" fontId="0" fillId="2" borderId="11" xfId="1" applyNumberFormat="1" applyFont="1" applyFill="1" applyBorder="1" applyAlignment="1">
      <alignment horizontal="center" vertical="center"/>
    </xf>
    <xf numFmtId="41" fontId="0" fillId="2" borderId="3" xfId="1" applyNumberFormat="1" applyFont="1" applyFill="1" applyBorder="1" applyAlignment="1">
      <alignment horizontal="center" vertical="center"/>
    </xf>
    <xf numFmtId="41" fontId="0" fillId="2" borderId="3" xfId="1" applyNumberFormat="1" applyFont="1" applyFill="1" applyBorder="1" applyAlignment="1">
      <alignment horizontal="center" vertical="center"/>
    </xf>
    <xf numFmtId="41" fontId="0" fillId="2" borderId="14" xfId="1" applyNumberFormat="1" applyFont="1" applyFill="1" applyBorder="1" applyAlignment="1">
      <alignment horizontal="center" vertical="center"/>
    </xf>
    <xf numFmtId="0" fontId="0" fillId="3" borderId="11" xfId="0" applyNumberFormat="1" applyFill="1" applyBorder="1" applyAlignment="1">
      <alignment horizontal="center" vertical="center"/>
    </xf>
    <xf numFmtId="0" fontId="0" fillId="3" borderId="3" xfId="0" applyNumberFormat="1" applyFill="1" applyBorder="1" applyAlignment="1">
      <alignment horizontal="center" vertical="center"/>
    </xf>
    <xf numFmtId="0" fontId="0" fillId="3" borderId="14" xfId="0" applyNumberFormat="1" applyFill="1" applyBorder="1" applyAlignment="1">
      <alignment horizontal="center" vertical="center"/>
    </xf>
    <xf numFmtId="41" fontId="6" fillId="3" borderId="10" xfId="1" applyNumberFormat="1" applyFont="1" applyFill="1" applyBorder="1" applyAlignment="1">
      <alignment horizontal="center" vertical="center"/>
    </xf>
    <xf numFmtId="41" fontId="0" fillId="8" borderId="9" xfId="1" applyNumberFormat="1" applyFont="1" applyFill="1" applyBorder="1">
      <alignment vertical="center"/>
    </xf>
    <xf numFmtId="179" fontId="0" fillId="8" borderId="7" xfId="1" applyNumberFormat="1" applyFont="1" applyFill="1" applyBorder="1">
      <alignment vertical="center"/>
    </xf>
    <xf numFmtId="41" fontId="0" fillId="8" borderId="7" xfId="1" applyNumberFormat="1" applyFont="1" applyFill="1" applyBorder="1">
      <alignment vertical="center"/>
    </xf>
    <xf numFmtId="41" fontId="0" fillId="8" borderId="11" xfId="1" applyNumberFormat="1" applyFont="1" applyFill="1" applyBorder="1">
      <alignment vertical="center"/>
    </xf>
    <xf numFmtId="41" fontId="0" fillId="8" borderId="3" xfId="1" applyNumberFormat="1" applyFont="1" applyFill="1" applyBorder="1">
      <alignment vertical="center"/>
    </xf>
    <xf numFmtId="41" fontId="0" fillId="8" borderId="3" xfId="1" applyNumberFormat="1" applyFont="1" applyFill="1" applyBorder="1">
      <alignment vertical="center"/>
    </xf>
    <xf numFmtId="41" fontId="0" fillId="8" borderId="14" xfId="1" applyNumberFormat="1" applyFont="1" applyFill="1" applyBorder="1">
      <alignment vertical="center"/>
    </xf>
    <xf numFmtId="41" fontId="6" fillId="8" borderId="10" xfId="1" applyNumberFormat="1" applyFont="1" applyFill="1" applyBorder="1" applyAlignment="1">
      <alignment horizontal="center" vertical="center"/>
    </xf>
    <xf numFmtId="41" fontId="0" fillId="0" borderId="17" xfId="1" applyNumberFormat="1" applyFont="1" applyBorder="1">
      <alignment vertical="center"/>
    </xf>
    <xf numFmtId="182" fontId="5" fillId="0" borderId="3" xfId="4" applyNumberFormat="1" applyFont="1" applyFill="1" applyBorder="1" applyAlignment="1">
      <alignment horizontal="right" vertical="center"/>
    </xf>
    <xf numFmtId="182" fontId="5" fillId="0" borderId="18" xfId="4" applyNumberFormat="1" applyFont="1" applyFill="1" applyBorder="1" applyAlignment="1">
      <alignment horizontal="right" vertical="center"/>
    </xf>
    <xf numFmtId="41" fontId="0" fillId="0" borderId="3" xfId="1" applyNumberFormat="1" applyFont="1" applyBorder="1" applyAlignment="1">
      <alignment vertical="center"/>
    </xf>
    <xf numFmtId="3" fontId="12" fillId="6" borderId="26" xfId="0" applyNumberFormat="1" applyFont="1" applyFill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3" fontId="12" fillId="0" borderId="26" xfId="0" applyNumberFormat="1" applyFont="1" applyBorder="1" applyAlignment="1">
      <alignment horizontal="center" vertical="center" wrapText="1"/>
    </xf>
    <xf numFmtId="3" fontId="12" fillId="0" borderId="27" xfId="0" applyNumberFormat="1" applyFont="1" applyBorder="1" applyAlignment="1">
      <alignment horizontal="center" vertical="center" wrapText="1"/>
    </xf>
    <xf numFmtId="3" fontId="12" fillId="7" borderId="26" xfId="0" applyNumberFormat="1" applyFont="1" applyFill="1" applyBorder="1" applyAlignment="1">
      <alignment horizontal="center" vertical="center" wrapText="1"/>
    </xf>
    <xf numFmtId="3" fontId="12" fillId="7" borderId="27" xfId="0" applyNumberFormat="1" applyFont="1" applyFill="1" applyBorder="1" applyAlignment="1">
      <alignment horizontal="center" vertical="center" wrapText="1"/>
    </xf>
    <xf numFmtId="43" fontId="0" fillId="0" borderId="0" xfId="1" applyNumberFormat="1" applyFont="1">
      <alignment vertical="center"/>
    </xf>
    <xf numFmtId="0" fontId="13" fillId="10" borderId="41" xfId="0" applyFont="1" applyFill="1" applyBorder="1" applyAlignment="1">
      <alignment horizontal="center" vertical="center" wrapText="1"/>
    </xf>
    <xf numFmtId="0" fontId="13" fillId="10" borderId="36" xfId="0" applyFont="1" applyFill="1" applyBorder="1" applyAlignment="1">
      <alignment horizontal="center" vertical="center" wrapText="1"/>
    </xf>
    <xf numFmtId="0" fontId="13" fillId="10" borderId="40" xfId="0" applyFont="1" applyFill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3" fontId="14" fillId="6" borderId="42" xfId="0" applyNumberFormat="1" applyFont="1" applyFill="1" applyBorder="1" applyAlignment="1">
      <alignment horizontal="center" vertical="center" wrapText="1"/>
    </xf>
    <xf numFmtId="0" fontId="12" fillId="0" borderId="51" xfId="0" applyFont="1" applyBorder="1" applyAlignment="1">
      <alignment horizontal="center" vertical="center" wrapText="1"/>
    </xf>
    <xf numFmtId="183" fontId="14" fillId="0" borderId="51" xfId="0" applyNumberFormat="1" applyFont="1" applyBorder="1" applyAlignment="1">
      <alignment horizontal="center" vertical="center" wrapText="1"/>
    </xf>
    <xf numFmtId="179" fontId="14" fillId="0" borderId="51" xfId="0" applyNumberFormat="1" applyFont="1" applyBorder="1" applyAlignment="1">
      <alignment horizontal="center" vertical="center" wrapText="1"/>
    </xf>
    <xf numFmtId="41" fontId="10" fillId="0" borderId="0" xfId="1" applyNumberFormat="1" applyFont="1">
      <alignment vertical="center"/>
    </xf>
    <xf numFmtId="0" fontId="10" fillId="0" borderId="0" xfId="0" applyFont="1">
      <alignment vertical="center"/>
    </xf>
    <xf numFmtId="41" fontId="10" fillId="0" borderId="0" xfId="1">
      <alignment vertical="center"/>
    </xf>
    <xf numFmtId="0" fontId="2" fillId="0" borderId="0" xfId="0" applyNumberFormat="1" applyFont="1" applyAlignment="1">
      <alignment horizontal="center" vertical="center"/>
    </xf>
    <xf numFmtId="0" fontId="10" fillId="0" borderId="6" xfId="0" applyNumberFormat="1" applyFont="1" applyBorder="1">
      <alignment vertical="center"/>
    </xf>
    <xf numFmtId="41" fontId="15" fillId="0" borderId="0" xfId="1" applyFont="1">
      <alignment vertical="center"/>
    </xf>
    <xf numFmtId="41" fontId="10" fillId="3" borderId="10" xfId="1" applyNumberFormat="1" applyFont="1" applyFill="1" applyBorder="1" applyAlignment="1">
      <alignment horizontal="center" vertical="center" wrapText="1"/>
    </xf>
    <xf numFmtId="41" fontId="10" fillId="4" borderId="10" xfId="1" applyNumberFormat="1" applyFont="1" applyFill="1" applyBorder="1" applyAlignment="1">
      <alignment horizontal="center" vertical="center"/>
    </xf>
    <xf numFmtId="184" fontId="0" fillId="0" borderId="0" xfId="1" applyNumberFormat="1" applyFont="1">
      <alignment vertical="center"/>
    </xf>
    <xf numFmtId="0" fontId="2" fillId="0" borderId="0" xfId="0" applyNumberFormat="1" applyFont="1" applyAlignment="1">
      <alignment horizontal="center" vertical="center"/>
    </xf>
    <xf numFmtId="41" fontId="0" fillId="0" borderId="7" xfId="1" applyNumberFormat="1" applyFont="1" applyBorder="1" applyAlignment="1">
      <alignment horizontal="right" vertical="center"/>
    </xf>
    <xf numFmtId="0" fontId="0" fillId="0" borderId="9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41" fontId="0" fillId="3" borderId="7" xfId="1" applyNumberFormat="1" applyFont="1" applyFill="1" applyBorder="1" applyAlignment="1">
      <alignment horizontal="center" vertical="center"/>
    </xf>
    <xf numFmtId="41" fontId="0" fillId="2" borderId="7" xfId="1" applyNumberFormat="1" applyFont="1" applyFill="1" applyBorder="1" applyAlignment="1">
      <alignment horizontal="center" vertical="center"/>
    </xf>
    <xf numFmtId="41" fontId="0" fillId="2" borderId="10" xfId="1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right" vertical="center"/>
    </xf>
    <xf numFmtId="41" fontId="0" fillId="6" borderId="7" xfId="1" applyNumberFormat="1" applyFont="1" applyFill="1" applyBorder="1" applyAlignment="1">
      <alignment horizontal="center" vertical="center"/>
    </xf>
    <xf numFmtId="41" fontId="0" fillId="6" borderId="10" xfId="1" applyNumberFormat="1" applyFont="1" applyFill="1" applyBorder="1" applyAlignment="1">
      <alignment horizontal="center" vertical="center"/>
    </xf>
    <xf numFmtId="41" fontId="10" fillId="4" borderId="20" xfId="1" applyNumberFormat="1" applyFont="1" applyFill="1" applyBorder="1" applyAlignment="1">
      <alignment horizontal="center" vertical="center"/>
    </xf>
    <xf numFmtId="41" fontId="0" fillId="4" borderId="21" xfId="1" applyNumberFormat="1" applyFont="1" applyFill="1" applyBorder="1" applyAlignment="1">
      <alignment horizontal="center" vertical="center"/>
    </xf>
    <xf numFmtId="41" fontId="0" fillId="4" borderId="22" xfId="1" applyNumberFormat="1" applyFont="1" applyFill="1" applyBorder="1" applyAlignment="1">
      <alignment horizontal="center" vertical="center"/>
    </xf>
    <xf numFmtId="41" fontId="0" fillId="3" borderId="16" xfId="1" applyNumberFormat="1" applyFont="1" applyFill="1" applyBorder="1" applyAlignment="1">
      <alignment horizontal="center" vertical="center"/>
    </xf>
    <xf numFmtId="41" fontId="0" fillId="4" borderId="7" xfId="1" applyNumberFormat="1" applyFont="1" applyFill="1" applyBorder="1" applyAlignment="1">
      <alignment horizontal="center" vertical="center"/>
    </xf>
    <xf numFmtId="41" fontId="0" fillId="4" borderId="10" xfId="1" applyNumberFormat="1" applyFont="1" applyFill="1" applyBorder="1" applyAlignment="1">
      <alignment horizontal="center" vertical="center"/>
    </xf>
    <xf numFmtId="0" fontId="6" fillId="3" borderId="23" xfId="0" applyNumberFormat="1" applyFont="1" applyFill="1" applyBorder="1" applyAlignment="1">
      <alignment horizontal="center" vertical="center" wrapText="1"/>
    </xf>
    <xf numFmtId="0" fontId="6" fillId="3" borderId="24" xfId="0" applyNumberFormat="1" applyFont="1" applyFill="1" applyBorder="1" applyAlignment="1">
      <alignment horizontal="center" vertical="center" wrapText="1"/>
    </xf>
    <xf numFmtId="0" fontId="6" fillId="3" borderId="25" xfId="0" applyNumberFormat="1" applyFont="1" applyFill="1" applyBorder="1" applyAlignment="1">
      <alignment horizontal="center" vertical="center" wrapText="1"/>
    </xf>
    <xf numFmtId="0" fontId="0" fillId="0" borderId="20" xfId="0" applyNumberFormat="1" applyFont="1" applyFill="1" applyBorder="1" applyAlignment="1" applyProtection="1">
      <alignment horizontal="center" vertical="center"/>
    </xf>
    <xf numFmtId="0" fontId="0" fillId="0" borderId="22" xfId="0" applyNumberFormat="1" applyFont="1" applyFill="1" applyBorder="1" applyAlignment="1" applyProtection="1">
      <alignment horizontal="center" vertical="center"/>
    </xf>
    <xf numFmtId="41" fontId="10" fillId="8" borderId="10" xfId="1" applyNumberFormat="1" applyFont="1" applyFill="1" applyBorder="1" applyAlignment="1">
      <alignment horizontal="center" vertical="center" wrapText="1"/>
    </xf>
    <xf numFmtId="41" fontId="0" fillId="8" borderId="19" xfId="1" applyNumberFormat="1" applyFont="1" applyFill="1" applyBorder="1" applyAlignment="1">
      <alignment horizontal="center" vertical="center" wrapText="1"/>
    </xf>
    <xf numFmtId="0" fontId="0" fillId="3" borderId="7" xfId="0" applyNumberFormat="1" applyFill="1" applyBorder="1" applyAlignment="1">
      <alignment horizontal="center" vertical="center" wrapText="1"/>
    </xf>
    <xf numFmtId="0" fontId="0" fillId="3" borderId="10" xfId="0" applyNumberFormat="1" applyFill="1" applyBorder="1" applyAlignment="1">
      <alignment horizontal="center" vertical="center"/>
    </xf>
    <xf numFmtId="0" fontId="0" fillId="3" borderId="7" xfId="0" applyNumberFormat="1" applyFill="1" applyBorder="1" applyAlignment="1">
      <alignment horizontal="center" vertical="center"/>
    </xf>
    <xf numFmtId="41" fontId="0" fillId="3" borderId="7" xfId="1" applyNumberFormat="1" applyFont="1" applyFill="1" applyBorder="1" applyAlignment="1">
      <alignment horizontal="center" vertical="center" wrapText="1"/>
    </xf>
    <xf numFmtId="41" fontId="0" fillId="2" borderId="7" xfId="1" applyNumberFormat="1" applyFont="1" applyFill="1" applyBorder="1" applyAlignment="1">
      <alignment horizontal="center" vertical="center" wrapText="1"/>
    </xf>
    <xf numFmtId="41" fontId="0" fillId="2" borderId="10" xfId="1" applyNumberFormat="1" applyFont="1" applyFill="1" applyBorder="1" applyAlignment="1">
      <alignment horizontal="center" vertical="center" wrapText="1"/>
    </xf>
    <xf numFmtId="41" fontId="10" fillId="4" borderId="7" xfId="1" applyNumberFormat="1" applyFont="1" applyFill="1" applyBorder="1" applyAlignment="1">
      <alignment horizontal="center" vertical="center"/>
    </xf>
    <xf numFmtId="41" fontId="10" fillId="4" borderId="10" xfId="1" applyNumberFormat="1" applyFont="1" applyFill="1" applyBorder="1" applyAlignment="1">
      <alignment horizontal="center" vertical="center"/>
    </xf>
    <xf numFmtId="41" fontId="0" fillId="4" borderId="19" xfId="1" applyNumberFormat="1" applyFont="1" applyFill="1" applyBorder="1" applyAlignment="1">
      <alignment horizontal="center" vertical="center"/>
    </xf>
    <xf numFmtId="41" fontId="10" fillId="8" borderId="7" xfId="1" applyNumberFormat="1" applyFont="1" applyFill="1" applyBorder="1" applyAlignment="1">
      <alignment horizontal="center" vertical="center" wrapText="1"/>
    </xf>
    <xf numFmtId="41" fontId="0" fillId="8" borderId="10" xfId="1" applyNumberFormat="1" applyFont="1" applyFill="1" applyBorder="1" applyAlignment="1">
      <alignment horizontal="center" vertical="center"/>
    </xf>
    <xf numFmtId="41" fontId="3" fillId="4" borderId="7" xfId="1" applyNumberFormat="1" applyFont="1" applyFill="1" applyBorder="1" applyAlignment="1">
      <alignment horizontal="center" vertical="center" wrapText="1"/>
    </xf>
    <xf numFmtId="41" fontId="3" fillId="4" borderId="7" xfId="1" applyNumberFormat="1" applyFont="1" applyFill="1" applyBorder="1" applyAlignment="1">
      <alignment horizontal="center" vertical="center"/>
    </xf>
    <xf numFmtId="41" fontId="10" fillId="4" borderId="7" xfId="1" applyNumberFormat="1" applyFont="1" applyFill="1" applyBorder="1" applyAlignment="1">
      <alignment horizontal="center" vertical="center" wrapText="1"/>
    </xf>
    <xf numFmtId="0" fontId="12" fillId="0" borderId="48" xfId="0" applyFont="1" applyBorder="1" applyAlignment="1">
      <alignment horizontal="center" vertical="center" wrapText="1"/>
    </xf>
    <xf numFmtId="0" fontId="12" fillId="0" borderId="49" xfId="0" applyFont="1" applyBorder="1" applyAlignment="1">
      <alignment horizontal="center" vertical="center" wrapText="1"/>
    </xf>
    <xf numFmtId="0" fontId="12" fillId="0" borderId="50" xfId="0" applyFont="1" applyBorder="1" applyAlignment="1">
      <alignment horizontal="center" vertical="center" wrapText="1"/>
    </xf>
    <xf numFmtId="0" fontId="13" fillId="9" borderId="28" xfId="0" applyFont="1" applyFill="1" applyBorder="1" applyAlignment="1">
      <alignment horizontal="center" vertical="center" wrapText="1"/>
    </xf>
    <xf numFmtId="0" fontId="13" fillId="9" borderId="29" xfId="0" applyFont="1" applyFill="1" applyBorder="1" applyAlignment="1">
      <alignment horizontal="center" vertical="center" wrapText="1"/>
    </xf>
    <xf numFmtId="0" fontId="13" fillId="9" borderId="30" xfId="0" applyFont="1" applyFill="1" applyBorder="1" applyAlignment="1">
      <alignment horizontal="center" vertical="center" wrapText="1"/>
    </xf>
    <xf numFmtId="0" fontId="13" fillId="9" borderId="31" xfId="0" applyFont="1" applyFill="1" applyBorder="1" applyAlignment="1">
      <alignment horizontal="center" vertical="center" wrapText="1"/>
    </xf>
    <xf numFmtId="0" fontId="13" fillId="9" borderId="32" xfId="0" applyFont="1" applyFill="1" applyBorder="1" applyAlignment="1">
      <alignment horizontal="center" vertical="center" wrapText="1"/>
    </xf>
    <xf numFmtId="0" fontId="13" fillId="9" borderId="33" xfId="0" applyFont="1" applyFill="1" applyBorder="1" applyAlignment="1">
      <alignment horizontal="center" vertical="center" wrapText="1"/>
    </xf>
    <xf numFmtId="0" fontId="13" fillId="9" borderId="34" xfId="0" applyFont="1" applyFill="1" applyBorder="1" applyAlignment="1">
      <alignment horizontal="center" vertical="center" wrapText="1"/>
    </xf>
    <xf numFmtId="0" fontId="13" fillId="9" borderId="35" xfId="0" applyFont="1" applyFill="1" applyBorder="1" applyAlignment="1">
      <alignment horizontal="center" vertical="center" wrapText="1"/>
    </xf>
    <xf numFmtId="0" fontId="13" fillId="9" borderId="36" xfId="0" applyFont="1" applyFill="1" applyBorder="1" applyAlignment="1">
      <alignment horizontal="center" vertical="center" wrapText="1"/>
    </xf>
    <xf numFmtId="0" fontId="13" fillId="9" borderId="37" xfId="0" applyFont="1" applyFill="1" applyBorder="1" applyAlignment="1">
      <alignment horizontal="center" vertical="center" wrapText="1"/>
    </xf>
    <xf numFmtId="0" fontId="13" fillId="9" borderId="38" xfId="0" applyFont="1" applyFill="1" applyBorder="1" applyAlignment="1">
      <alignment horizontal="center" vertical="center" wrapText="1"/>
    </xf>
    <xf numFmtId="0" fontId="13" fillId="9" borderId="39" xfId="0" applyFont="1" applyFill="1" applyBorder="1" applyAlignment="1">
      <alignment horizontal="center" vertical="center" wrapText="1"/>
    </xf>
    <xf numFmtId="0" fontId="13" fillId="9" borderId="41" xfId="0" applyFont="1" applyFill="1" applyBorder="1" applyAlignment="1">
      <alignment horizontal="center" vertical="center" wrapText="1"/>
    </xf>
    <xf numFmtId="0" fontId="13" fillId="10" borderId="43" xfId="0" applyFont="1" applyFill="1" applyBorder="1" applyAlignment="1">
      <alignment horizontal="center" vertical="center" wrapText="1"/>
    </xf>
    <xf numFmtId="0" fontId="13" fillId="10" borderId="44" xfId="0" applyFont="1" applyFill="1" applyBorder="1" applyAlignment="1">
      <alignment horizontal="center" vertical="center" wrapText="1"/>
    </xf>
    <xf numFmtId="0" fontId="13" fillId="10" borderId="45" xfId="0" applyFont="1" applyFill="1" applyBorder="1" applyAlignment="1">
      <alignment horizontal="center" vertical="center" wrapText="1"/>
    </xf>
    <xf numFmtId="0" fontId="13" fillId="10" borderId="46" xfId="0" applyFont="1" applyFill="1" applyBorder="1" applyAlignment="1">
      <alignment horizontal="center" vertical="center" wrapText="1"/>
    </xf>
    <xf numFmtId="0" fontId="13" fillId="10" borderId="47" xfId="0" applyFont="1" applyFill="1" applyBorder="1" applyAlignment="1">
      <alignment horizontal="center" vertical="center" wrapText="1"/>
    </xf>
  </cellXfs>
  <cellStyles count="5">
    <cellStyle name="쉼표 [0]" xfId="1" builtinId="6"/>
    <cellStyle name="쉼표 [0] 2" xfId="3" xr:uid="{00000000-0005-0000-0000-000003000000}"/>
    <cellStyle name="쉼표 [0] 2 2" xfId="2" xr:uid="{00000000-0005-0000-0000-000002000000}"/>
    <cellStyle name="쉼표 [0] 4" xfId="4" xr:uid="{00000000-0005-0000-0000-000004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51</xdr:col>
      <xdr:colOff>285750</xdr:colOff>
      <xdr:row>47</xdr:row>
      <xdr:rowOff>171449</xdr:rowOff>
    </xdr:from>
    <xdr:to>
      <xdr:col>51</xdr:col>
      <xdr:colOff>476250</xdr:colOff>
      <xdr:row>48</xdr:row>
      <xdr:rowOff>171449</xdr:rowOff>
    </xdr:to>
    <xdr:sp macro="" textlink="">
      <xdr:nvSpPr>
        <xdr:cNvPr id="11265" name="Control 1" hidden="1">
          <a:extLst>
            <a:ext uri="{FF2B5EF4-FFF2-40B4-BE49-F238E27FC236}">
              <a16:creationId xmlns:a16="http://schemas.microsoft.com/office/drawing/2014/main" id="{00000000-0008-0000-0600-0000012C0000}"/>
            </a:ext>
          </a:extLst>
        </xdr:cNvPr>
        <xdr:cNvSpPr/>
      </xdr:nvSpPr>
      <xdr:spPr>
        <a:xfrm>
          <a:off x="52006500" y="15060084"/>
          <a:ext cx="190500" cy="211666"/>
        </a:xfrm>
        <a:prstGeom prst="rect">
          <a:avLst/>
        </a:prstGeom>
        <a:noFill/>
        <a:ln w="9525">
          <a:miter/>
        </a:ln>
      </xdr:spPr>
      <xdr:txBody>
        <a:bodyPr vertOverflow="clip" horzOverflow="clip" wrap="square" lIns="0" tIns="0" rIns="0" bIns="0"/>
        <a:lstStyle/>
        <a:p>
          <a:pPr algn="l">
            <a:lnSpc>
              <a:spcPct val="100000"/>
            </a:lnSpc>
          </a:pPr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">
    <pageSetUpPr fitToPage="1"/>
  </sheetPr>
  <dimension ref="A1:BC43"/>
  <sheetViews>
    <sheetView tabSelected="1" zoomScale="90" zoomScaleNormal="90" zoomScaleSheetLayoutView="100" workbookViewId="0">
      <pane xSplit="2" ySplit="6" topLeftCell="AP7" activePane="bottomRight" state="frozen"/>
      <selection pane="topRight" activeCell="C1" sqref="C1"/>
      <selection pane="bottomLeft" activeCell="A7" sqref="A7"/>
      <selection pane="bottomRight" activeCell="AR52" sqref="AR52"/>
    </sheetView>
  </sheetViews>
  <sheetFormatPr defaultColWidth="9" defaultRowHeight="16.5" x14ac:dyDescent="0.3"/>
  <cols>
    <col min="1" max="1" width="4.5" style="1" customWidth="1"/>
    <col min="2" max="2" width="7.375" style="1" customWidth="1"/>
    <col min="3" max="8" width="14.375" style="3" customWidth="1"/>
    <col min="9" max="9" width="14.125" style="3" bestFit="1" customWidth="1"/>
    <col min="10" max="14" width="13.625" style="3" customWidth="1"/>
    <col min="15" max="15" width="16.75" style="3" bestFit="1" customWidth="1"/>
    <col min="16" max="16" width="16.625" style="3" customWidth="1"/>
    <col min="17" max="23" width="13.625" style="3" customWidth="1"/>
    <col min="24" max="24" width="16.625" style="3" bestFit="1" customWidth="1"/>
    <col min="25" max="25" width="16.625" style="3" customWidth="1"/>
    <col min="26" max="28" width="13.625" style="3" customWidth="1"/>
    <col min="29" max="29" width="16.625" style="3" bestFit="1" customWidth="1"/>
    <col min="30" max="35" width="13.625" style="3" customWidth="1"/>
    <col min="36" max="36" width="14.875" style="3" bestFit="1" customWidth="1"/>
    <col min="37" max="50" width="13.625" style="3" customWidth="1"/>
    <col min="51" max="51" width="20.625" style="3" bestFit="1" customWidth="1"/>
    <col min="54" max="54" width="19.5" customWidth="1"/>
    <col min="55" max="55" width="21.5" customWidth="1"/>
  </cols>
  <sheetData>
    <row r="1" spans="1:55" ht="16.5" customHeight="1" x14ac:dyDescent="0.3">
      <c r="A1" s="116" t="s">
        <v>25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/>
      <c r="AF1" s="116"/>
      <c r="AG1" s="116"/>
      <c r="AH1" s="116"/>
      <c r="AI1" s="116"/>
      <c r="AJ1" s="116"/>
      <c r="AK1" s="116"/>
      <c r="AL1" s="116"/>
      <c r="AM1" s="116"/>
      <c r="AN1" s="116"/>
      <c r="AO1" s="116"/>
      <c r="AP1" s="116"/>
      <c r="AQ1" s="116"/>
      <c r="AR1" s="116"/>
      <c r="AS1" s="116"/>
      <c r="AT1" s="116"/>
      <c r="AU1" s="116"/>
      <c r="AV1" s="116"/>
      <c r="AW1" s="116"/>
      <c r="AX1" s="116"/>
      <c r="AY1" s="116"/>
    </row>
    <row r="2" spans="1:55" ht="16.5" customHeight="1" x14ac:dyDescent="0.3">
      <c r="A2" s="116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  <c r="X2" s="116"/>
      <c r="Y2" s="116"/>
      <c r="Z2" s="116"/>
      <c r="AA2" s="116"/>
      <c r="AB2" s="116"/>
      <c r="AC2" s="116"/>
      <c r="AD2" s="116"/>
      <c r="AE2" s="116"/>
      <c r="AF2" s="116"/>
      <c r="AG2" s="116"/>
      <c r="AH2" s="116"/>
      <c r="AI2" s="116"/>
      <c r="AJ2" s="116"/>
      <c r="AK2" s="116"/>
      <c r="AL2" s="116"/>
      <c r="AM2" s="116"/>
      <c r="AN2" s="116"/>
      <c r="AO2" s="116"/>
      <c r="AP2" s="116"/>
      <c r="AQ2" s="116"/>
      <c r="AR2" s="116"/>
      <c r="AS2" s="116"/>
      <c r="AT2" s="116"/>
      <c r="AU2" s="116"/>
      <c r="AV2" s="116"/>
      <c r="AW2" s="116"/>
      <c r="AX2" s="116"/>
      <c r="AY2" s="116"/>
    </row>
    <row r="3" spans="1:55" ht="16.5" customHeight="1" x14ac:dyDescent="0.3">
      <c r="A3" s="116"/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O3" s="116"/>
      <c r="AP3" s="116"/>
      <c r="AQ3" s="116"/>
      <c r="AR3" s="116"/>
      <c r="AS3" s="116"/>
      <c r="AT3" s="116"/>
      <c r="AU3" s="116"/>
      <c r="AV3" s="116"/>
      <c r="AW3" s="116"/>
      <c r="AX3" s="116"/>
      <c r="AY3" s="116"/>
    </row>
    <row r="4" spans="1:55" ht="16.5" customHeight="1" x14ac:dyDescent="0.3">
      <c r="A4" s="65"/>
      <c r="B4" s="65"/>
      <c r="C4" s="65"/>
      <c r="D4" s="65"/>
      <c r="E4" s="110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5"/>
      <c r="AU4" s="5"/>
      <c r="AV4" s="5"/>
      <c r="AW4" s="123" t="s">
        <v>27</v>
      </c>
      <c r="AX4" s="123"/>
      <c r="AY4" s="123"/>
    </row>
    <row r="5" spans="1:55" ht="33" customHeight="1" x14ac:dyDescent="0.3">
      <c r="A5" s="139" t="s">
        <v>54</v>
      </c>
      <c r="B5" s="141" t="s">
        <v>5</v>
      </c>
      <c r="C5" s="142" t="s">
        <v>29</v>
      </c>
      <c r="D5" s="142"/>
      <c r="E5" s="142"/>
      <c r="F5" s="142"/>
      <c r="G5" s="142"/>
      <c r="H5" s="143" t="s">
        <v>26</v>
      </c>
      <c r="I5" s="130" t="s">
        <v>55</v>
      </c>
      <c r="J5" s="145" t="s">
        <v>82</v>
      </c>
      <c r="K5" s="130"/>
      <c r="L5" s="130"/>
      <c r="M5" s="130"/>
      <c r="N5" s="130"/>
      <c r="O5" s="130"/>
      <c r="P5" s="126" t="s">
        <v>79</v>
      </c>
      <c r="Q5" s="127"/>
      <c r="R5" s="127"/>
      <c r="S5" s="127"/>
      <c r="T5" s="127"/>
      <c r="U5" s="127"/>
      <c r="V5" s="127"/>
      <c r="W5" s="127"/>
      <c r="X5" s="128"/>
      <c r="Y5" s="126" t="s">
        <v>77</v>
      </c>
      <c r="Z5" s="127"/>
      <c r="AA5" s="127"/>
      <c r="AB5" s="127"/>
      <c r="AC5" s="128"/>
      <c r="AD5" s="150" t="s">
        <v>78</v>
      </c>
      <c r="AE5" s="151"/>
      <c r="AF5" s="151"/>
      <c r="AG5" s="151"/>
      <c r="AH5" s="151"/>
      <c r="AI5" s="151"/>
      <c r="AJ5" s="151"/>
      <c r="AK5" s="152" t="s">
        <v>84</v>
      </c>
      <c r="AL5" s="130" t="s">
        <v>50</v>
      </c>
      <c r="AM5" s="130" t="s">
        <v>2</v>
      </c>
      <c r="AN5" s="130" t="s">
        <v>41</v>
      </c>
      <c r="AO5" s="130" t="s">
        <v>44</v>
      </c>
      <c r="AP5" s="130" t="s">
        <v>53</v>
      </c>
      <c r="AQ5" s="130" t="s">
        <v>6</v>
      </c>
      <c r="AR5" s="146" t="s">
        <v>80</v>
      </c>
      <c r="AS5" s="121" t="s">
        <v>35</v>
      </c>
      <c r="AT5" s="148" t="s">
        <v>81</v>
      </c>
      <c r="AU5" s="137" t="s">
        <v>76</v>
      </c>
      <c r="AV5" s="124" t="s">
        <v>48</v>
      </c>
      <c r="AW5" s="120" t="s">
        <v>32</v>
      </c>
      <c r="AX5" s="19" t="s">
        <v>16</v>
      </c>
      <c r="AY5" s="20" t="s">
        <v>24</v>
      </c>
    </row>
    <row r="6" spans="1:55" ht="33" customHeight="1" thickBot="1" x14ac:dyDescent="0.35">
      <c r="A6" s="140"/>
      <c r="B6" s="140"/>
      <c r="C6" s="67" t="s">
        <v>3</v>
      </c>
      <c r="D6" s="67" t="s">
        <v>1</v>
      </c>
      <c r="E6" s="113" t="s">
        <v>75</v>
      </c>
      <c r="F6" s="67" t="s">
        <v>0</v>
      </c>
      <c r="G6" s="79" t="s">
        <v>57</v>
      </c>
      <c r="H6" s="144"/>
      <c r="I6" s="131"/>
      <c r="J6" s="26" t="s">
        <v>22</v>
      </c>
      <c r="K6" s="26" t="s">
        <v>7</v>
      </c>
      <c r="L6" s="26" t="s">
        <v>14</v>
      </c>
      <c r="M6" s="114" t="s">
        <v>83</v>
      </c>
      <c r="N6" s="26" t="s">
        <v>58</v>
      </c>
      <c r="O6" s="71" t="s">
        <v>47</v>
      </c>
      <c r="P6" s="66" t="s">
        <v>28</v>
      </c>
      <c r="Q6" s="66" t="s">
        <v>33</v>
      </c>
      <c r="R6" s="66" t="s">
        <v>61</v>
      </c>
      <c r="S6" s="70" t="s">
        <v>51</v>
      </c>
      <c r="T6" s="26" t="s">
        <v>10</v>
      </c>
      <c r="U6" s="26" t="s">
        <v>56</v>
      </c>
      <c r="V6" s="26" t="s">
        <v>40</v>
      </c>
      <c r="W6" s="26" t="s">
        <v>6</v>
      </c>
      <c r="X6" s="87" t="s">
        <v>47</v>
      </c>
      <c r="Y6" s="26" t="s">
        <v>60</v>
      </c>
      <c r="Z6" s="26" t="s">
        <v>59</v>
      </c>
      <c r="AA6" s="26" t="s">
        <v>34</v>
      </c>
      <c r="AB6" s="26" t="s">
        <v>52</v>
      </c>
      <c r="AC6" s="87" t="s">
        <v>47</v>
      </c>
      <c r="AD6" s="26" t="s">
        <v>42</v>
      </c>
      <c r="AE6" s="26" t="s">
        <v>38</v>
      </c>
      <c r="AF6" s="26" t="s">
        <v>30</v>
      </c>
      <c r="AG6" s="26" t="s">
        <v>39</v>
      </c>
      <c r="AH6" s="26" t="s">
        <v>31</v>
      </c>
      <c r="AI6" s="26" t="s">
        <v>45</v>
      </c>
      <c r="AJ6" s="87" t="s">
        <v>47</v>
      </c>
      <c r="AK6" s="131"/>
      <c r="AL6" s="131"/>
      <c r="AM6" s="131"/>
      <c r="AN6" s="131"/>
      <c r="AO6" s="131"/>
      <c r="AP6" s="131"/>
      <c r="AQ6" s="131"/>
      <c r="AR6" s="147"/>
      <c r="AS6" s="122"/>
      <c r="AT6" s="149"/>
      <c r="AU6" s="138"/>
      <c r="AV6" s="125"/>
      <c r="AW6" s="129"/>
      <c r="AX6" s="26" t="s">
        <v>36</v>
      </c>
      <c r="AY6" s="27" t="s">
        <v>37</v>
      </c>
      <c r="BB6" s="57"/>
      <c r="BC6" s="57"/>
    </row>
    <row r="7" spans="1:55" ht="42" customHeight="1" x14ac:dyDescent="0.3">
      <c r="A7" s="132" t="s">
        <v>23</v>
      </c>
      <c r="B7" s="76" t="s">
        <v>13</v>
      </c>
      <c r="C7" s="39">
        <v>1913420</v>
      </c>
      <c r="D7" s="39">
        <v>70470</v>
      </c>
      <c r="E7" s="39">
        <f>D7+C7</f>
        <v>1983890</v>
      </c>
      <c r="F7" s="39">
        <v>1124160</v>
      </c>
      <c r="G7" s="40">
        <f>SUM(F7+D7+C7)</f>
        <v>3108050</v>
      </c>
      <c r="H7" s="72">
        <v>922540</v>
      </c>
      <c r="I7" s="41">
        <v>348050</v>
      </c>
      <c r="J7" s="41">
        <v>52640</v>
      </c>
      <c r="K7" s="41"/>
      <c r="L7" s="41"/>
      <c r="M7" s="41"/>
      <c r="N7" s="41">
        <v>6300</v>
      </c>
      <c r="O7" s="83">
        <f t="shared" ref="O7:O18" si="0">SUM(J7:N7)</f>
        <v>58940</v>
      </c>
      <c r="P7" s="41">
        <v>41800</v>
      </c>
      <c r="Q7" s="41">
        <v>84510</v>
      </c>
      <c r="R7" s="54">
        <v>78880</v>
      </c>
      <c r="S7" s="55">
        <v>36220</v>
      </c>
      <c r="T7" s="41">
        <v>15320</v>
      </c>
      <c r="U7" s="41">
        <v>3600</v>
      </c>
      <c r="V7" s="41">
        <v>14220</v>
      </c>
      <c r="W7" s="41">
        <v>4730</v>
      </c>
      <c r="X7" s="83">
        <f>SUM(P7:W7)</f>
        <v>279280</v>
      </c>
      <c r="Y7" s="41"/>
      <c r="Z7" s="41">
        <v>75470</v>
      </c>
      <c r="AA7" s="41">
        <v>119650</v>
      </c>
      <c r="AB7" s="41">
        <v>170080</v>
      </c>
      <c r="AC7" s="83">
        <f>SUM(Y7:AB7)</f>
        <v>365200</v>
      </c>
      <c r="AD7" s="41">
        <v>11241</v>
      </c>
      <c r="AE7" s="41">
        <v>1514</v>
      </c>
      <c r="AF7" s="41">
        <v>496</v>
      </c>
      <c r="AG7" s="41">
        <v>286</v>
      </c>
      <c r="AH7" s="41">
        <v>223</v>
      </c>
      <c r="AI7" s="41"/>
      <c r="AJ7" s="83">
        <f t="shared" ref="AJ7:AJ18" si="1">SUM(AD7:AI7)</f>
        <v>13760</v>
      </c>
      <c r="AK7" s="41">
        <v>144730</v>
      </c>
      <c r="AL7" s="41">
        <v>1930</v>
      </c>
      <c r="AM7" s="41"/>
      <c r="AN7" s="41"/>
      <c r="AO7" s="41"/>
      <c r="AP7" s="41"/>
      <c r="AQ7" s="41"/>
      <c r="AR7" s="41">
        <v>569910</v>
      </c>
      <c r="AS7" s="42">
        <f t="shared" ref="AS7:AS15" si="2">+AR7+AP7+AO7+AN7+AL7+AK7+AJ7+AC7+X7+O7+I7+AQ7</f>
        <v>1781800</v>
      </c>
      <c r="AT7" s="83">
        <v>319400</v>
      </c>
      <c r="AU7" s="83">
        <f>AV7-H7</f>
        <v>2101200</v>
      </c>
      <c r="AV7" s="43">
        <f t="shared" ref="AV7:AV16" si="3">AT7+AS7+H7+AX7</f>
        <v>3023740</v>
      </c>
      <c r="AW7" s="68">
        <f>G7-AV7</f>
        <v>84310</v>
      </c>
      <c r="AX7" s="44"/>
      <c r="AY7" s="64">
        <v>399758010</v>
      </c>
      <c r="BA7" s="108"/>
      <c r="BB7" s="112"/>
      <c r="BC7" s="112"/>
    </row>
    <row r="8" spans="1:55" ht="42" customHeight="1" x14ac:dyDescent="0.3">
      <c r="A8" s="133"/>
      <c r="B8" s="77" t="s">
        <v>15</v>
      </c>
      <c r="C8" s="45">
        <v>1809550</v>
      </c>
      <c r="D8" s="45">
        <v>57980</v>
      </c>
      <c r="E8" s="45">
        <f>D8+C8</f>
        <v>1867530</v>
      </c>
      <c r="F8" s="45">
        <v>978280</v>
      </c>
      <c r="G8" s="46">
        <f>F8+D8+C8</f>
        <v>2845810</v>
      </c>
      <c r="H8" s="73">
        <v>1117550</v>
      </c>
      <c r="I8" s="47">
        <v>369660</v>
      </c>
      <c r="J8" s="47">
        <v>50420</v>
      </c>
      <c r="K8" s="47"/>
      <c r="L8" s="47"/>
      <c r="M8" s="47"/>
      <c r="N8" s="47">
        <v>8720</v>
      </c>
      <c r="O8" s="84">
        <f t="shared" si="0"/>
        <v>59140</v>
      </c>
      <c r="P8" s="47">
        <v>53380</v>
      </c>
      <c r="Q8" s="47">
        <v>102420</v>
      </c>
      <c r="R8" s="56">
        <v>77900</v>
      </c>
      <c r="S8" s="56">
        <v>42930</v>
      </c>
      <c r="T8" s="4">
        <v>12180</v>
      </c>
      <c r="U8" s="88">
        <v>4290</v>
      </c>
      <c r="V8" s="4">
        <v>27490</v>
      </c>
      <c r="W8" s="47"/>
      <c r="X8" s="84">
        <f>SUM(P8:W8)</f>
        <v>320590</v>
      </c>
      <c r="Y8" s="47"/>
      <c r="Z8" s="47">
        <v>58200</v>
      </c>
      <c r="AA8" s="47">
        <v>108000</v>
      </c>
      <c r="AB8" s="47">
        <v>136670</v>
      </c>
      <c r="AC8" s="84">
        <f>SUM(Y8:AB8)</f>
        <v>302870</v>
      </c>
      <c r="AD8" s="47">
        <v>10644</v>
      </c>
      <c r="AE8" s="47">
        <v>1518</v>
      </c>
      <c r="AF8" s="47">
        <v>437</v>
      </c>
      <c r="AG8" s="47">
        <v>286</v>
      </c>
      <c r="AH8" s="47">
        <v>225</v>
      </c>
      <c r="AI8" s="47"/>
      <c r="AJ8" s="84">
        <f t="shared" si="1"/>
        <v>13110</v>
      </c>
      <c r="AK8" s="47">
        <v>93480</v>
      </c>
      <c r="AL8" s="47"/>
      <c r="AM8" s="47"/>
      <c r="AN8" s="47">
        <v>1150</v>
      </c>
      <c r="AO8" s="47"/>
      <c r="AP8" s="47">
        <v>1430</v>
      </c>
      <c r="AQ8" s="47">
        <v>390</v>
      </c>
      <c r="AR8" s="47">
        <v>524540</v>
      </c>
      <c r="AS8" s="48">
        <f t="shared" si="2"/>
        <v>1686360</v>
      </c>
      <c r="AT8" s="84">
        <v>279760</v>
      </c>
      <c r="AU8" s="85">
        <f>AV8-H8</f>
        <v>1966120</v>
      </c>
      <c r="AV8" s="49">
        <f>AT8+AS8+H8+AX8</f>
        <v>3083670</v>
      </c>
      <c r="AW8" s="50">
        <f>G8-AV8</f>
        <v>-237860</v>
      </c>
      <c r="AX8" s="51"/>
      <c r="AY8" s="52">
        <v>420704040</v>
      </c>
      <c r="BA8" s="108"/>
      <c r="BB8" s="109"/>
      <c r="BC8" s="109"/>
    </row>
    <row r="9" spans="1:55" ht="42" customHeight="1" x14ac:dyDescent="0.3">
      <c r="A9" s="133"/>
      <c r="B9" s="77" t="s">
        <v>12</v>
      </c>
      <c r="C9" s="45">
        <v>2060990</v>
      </c>
      <c r="D9" s="45">
        <v>97150</v>
      </c>
      <c r="E9" s="45">
        <f t="shared" ref="E9:E17" si="4">D9+C9</f>
        <v>2158140</v>
      </c>
      <c r="F9" s="45">
        <v>993620</v>
      </c>
      <c r="G9" s="46">
        <f t="shared" ref="G9:G17" si="5">F9+D9+C9</f>
        <v>3151760</v>
      </c>
      <c r="H9" s="73">
        <v>1065100</v>
      </c>
      <c r="I9" s="47">
        <v>363600</v>
      </c>
      <c r="J9" s="47">
        <v>59050</v>
      </c>
      <c r="K9" s="47"/>
      <c r="L9" s="47"/>
      <c r="M9" s="47"/>
      <c r="N9" s="47">
        <v>6720</v>
      </c>
      <c r="O9" s="84">
        <f t="shared" si="0"/>
        <v>65770</v>
      </c>
      <c r="P9" s="47">
        <v>56210</v>
      </c>
      <c r="Q9" s="47">
        <v>104820</v>
      </c>
      <c r="R9" s="56">
        <v>80160</v>
      </c>
      <c r="S9" s="56">
        <v>29230</v>
      </c>
      <c r="T9" s="6">
        <v>12170</v>
      </c>
      <c r="U9" s="4">
        <v>3500</v>
      </c>
      <c r="V9" s="69">
        <v>12940</v>
      </c>
      <c r="W9" s="69">
        <v>3030</v>
      </c>
      <c r="X9" s="84">
        <f t="shared" ref="X9:X18" si="6">SUM(P9:W9)</f>
        <v>302060</v>
      </c>
      <c r="Y9" s="47">
        <v>16060</v>
      </c>
      <c r="Z9" s="47">
        <v>63790</v>
      </c>
      <c r="AA9" s="47">
        <v>122110</v>
      </c>
      <c r="AB9" s="47">
        <v>160640</v>
      </c>
      <c r="AC9" s="84">
        <f t="shared" ref="AC9:AC18" si="7">SUM(Y9:AB9)</f>
        <v>362600</v>
      </c>
      <c r="AD9" s="47">
        <v>9791</v>
      </c>
      <c r="AE9" s="47">
        <v>1586</v>
      </c>
      <c r="AF9" s="47">
        <v>500</v>
      </c>
      <c r="AG9" s="47">
        <v>198</v>
      </c>
      <c r="AH9" s="47">
        <v>225</v>
      </c>
      <c r="AI9" s="47"/>
      <c r="AJ9" s="84">
        <f t="shared" si="1"/>
        <v>12300</v>
      </c>
      <c r="AK9" s="47">
        <v>98960</v>
      </c>
      <c r="AL9" s="47"/>
      <c r="AM9" s="47"/>
      <c r="AN9" s="47">
        <v>1110</v>
      </c>
      <c r="AO9" s="47">
        <v>3550</v>
      </c>
      <c r="AP9" s="47"/>
      <c r="AQ9" s="47">
        <v>4710</v>
      </c>
      <c r="AR9" s="47">
        <v>519590</v>
      </c>
      <c r="AS9" s="48">
        <f t="shared" si="2"/>
        <v>1734250</v>
      </c>
      <c r="AT9" s="84">
        <v>277050</v>
      </c>
      <c r="AU9" s="85">
        <f t="shared" ref="AU9:AU17" si="8">AV9-H9</f>
        <v>2011300</v>
      </c>
      <c r="AV9" s="49">
        <f t="shared" si="3"/>
        <v>3076400</v>
      </c>
      <c r="AW9" s="50">
        <f>G9-AV9</f>
        <v>75360</v>
      </c>
      <c r="AX9" s="51"/>
      <c r="AY9" s="52">
        <v>420370370</v>
      </c>
      <c r="BA9" s="108"/>
      <c r="BB9" s="109"/>
      <c r="BC9" s="109"/>
    </row>
    <row r="10" spans="1:55" ht="42" customHeight="1" x14ac:dyDescent="0.3">
      <c r="A10" s="133"/>
      <c r="B10" s="77" t="s">
        <v>18</v>
      </c>
      <c r="C10" s="45">
        <v>1993550</v>
      </c>
      <c r="D10" s="45">
        <v>100150</v>
      </c>
      <c r="E10" s="45">
        <f t="shared" si="4"/>
        <v>2093700</v>
      </c>
      <c r="F10" s="45">
        <v>949270</v>
      </c>
      <c r="G10" s="46">
        <f t="shared" si="5"/>
        <v>3042970</v>
      </c>
      <c r="H10" s="73">
        <v>1037350</v>
      </c>
      <c r="I10" s="47">
        <v>431290</v>
      </c>
      <c r="J10" s="47">
        <v>47020</v>
      </c>
      <c r="K10" s="47"/>
      <c r="L10" s="47"/>
      <c r="M10" s="47"/>
      <c r="N10" s="47">
        <v>8580</v>
      </c>
      <c r="O10" s="84">
        <f t="shared" si="0"/>
        <v>55600</v>
      </c>
      <c r="P10" s="47">
        <v>61900</v>
      </c>
      <c r="Q10" s="47">
        <v>96750</v>
      </c>
      <c r="R10" s="56">
        <v>78800</v>
      </c>
      <c r="S10" s="56">
        <v>44930</v>
      </c>
      <c r="T10" s="4">
        <v>14790</v>
      </c>
      <c r="U10" s="7">
        <v>5210</v>
      </c>
      <c r="V10" s="4">
        <v>26180</v>
      </c>
      <c r="W10" s="47">
        <v>4740</v>
      </c>
      <c r="X10" s="84">
        <f t="shared" si="6"/>
        <v>333300</v>
      </c>
      <c r="Y10" s="47"/>
      <c r="Z10" s="47">
        <v>77980</v>
      </c>
      <c r="AA10" s="47">
        <v>109060</v>
      </c>
      <c r="AB10" s="47">
        <v>119760</v>
      </c>
      <c r="AC10" s="84">
        <f t="shared" si="7"/>
        <v>306800</v>
      </c>
      <c r="AD10" s="47">
        <v>6192</v>
      </c>
      <c r="AE10" s="47">
        <v>774</v>
      </c>
      <c r="AF10" s="47"/>
      <c r="AG10" s="47">
        <v>194</v>
      </c>
      <c r="AH10" s="47"/>
      <c r="AI10" s="47"/>
      <c r="AJ10" s="84">
        <f t="shared" si="1"/>
        <v>7160</v>
      </c>
      <c r="AK10" s="47">
        <v>96090</v>
      </c>
      <c r="AL10" s="47"/>
      <c r="AM10" s="47"/>
      <c r="AN10" s="47"/>
      <c r="AO10" s="47"/>
      <c r="AP10" s="47">
        <v>1460</v>
      </c>
      <c r="AQ10" s="47">
        <v>1890</v>
      </c>
      <c r="AR10" s="47">
        <v>454010</v>
      </c>
      <c r="AS10" s="48">
        <f>+AR10+AP10+AO10+AN10+AL10+AK10+AJ10+AC10+X10+O10+I10+AQ10</f>
        <v>1687600</v>
      </c>
      <c r="AT10" s="84">
        <v>267600</v>
      </c>
      <c r="AU10" s="85">
        <f t="shared" si="8"/>
        <v>1955200</v>
      </c>
      <c r="AV10" s="49">
        <f>AT10+AS10+H10+AX10</f>
        <v>2992550</v>
      </c>
      <c r="AW10" s="50">
        <f t="shared" ref="AW10:AW16" si="9">G10-AV10</f>
        <v>50420</v>
      </c>
      <c r="AX10" s="51"/>
      <c r="AY10" s="53">
        <v>397280470</v>
      </c>
      <c r="BA10" s="108"/>
      <c r="BB10" s="109"/>
      <c r="BC10" s="109"/>
    </row>
    <row r="11" spans="1:55" ht="42" customHeight="1" x14ac:dyDescent="0.3">
      <c r="A11" s="133"/>
      <c r="B11" s="77" t="s">
        <v>8</v>
      </c>
      <c r="C11" s="15">
        <v>2031410</v>
      </c>
      <c r="D11" s="15">
        <v>105840</v>
      </c>
      <c r="E11" s="45">
        <f t="shared" si="4"/>
        <v>2137250</v>
      </c>
      <c r="F11" s="15">
        <v>902320</v>
      </c>
      <c r="G11" s="46">
        <f t="shared" si="5"/>
        <v>3039570</v>
      </c>
      <c r="H11" s="74">
        <v>936270</v>
      </c>
      <c r="I11" s="4">
        <v>374710</v>
      </c>
      <c r="J11" s="4">
        <v>68990</v>
      </c>
      <c r="K11" s="4"/>
      <c r="L11" s="4"/>
      <c r="M11" s="4">
        <v>530</v>
      </c>
      <c r="N11" s="4">
        <v>6580</v>
      </c>
      <c r="O11" s="85">
        <f t="shared" si="0"/>
        <v>76100</v>
      </c>
      <c r="P11" s="4">
        <v>65760</v>
      </c>
      <c r="Q11" s="4">
        <v>95630</v>
      </c>
      <c r="R11" s="4">
        <v>76470</v>
      </c>
      <c r="S11" s="4">
        <v>30560</v>
      </c>
      <c r="T11" s="4">
        <v>9500</v>
      </c>
      <c r="U11" s="88">
        <v>6270</v>
      </c>
      <c r="V11" s="4">
        <v>29230</v>
      </c>
      <c r="W11" s="4">
        <v>2700</v>
      </c>
      <c r="X11" s="84">
        <f t="shared" si="6"/>
        <v>316120</v>
      </c>
      <c r="Y11" s="4"/>
      <c r="Z11" s="4">
        <v>59450</v>
      </c>
      <c r="AA11" s="4">
        <v>146150</v>
      </c>
      <c r="AB11" s="4">
        <v>157700</v>
      </c>
      <c r="AC11" s="85">
        <f t="shared" si="7"/>
        <v>363300</v>
      </c>
      <c r="AD11" s="4">
        <v>10862</v>
      </c>
      <c r="AE11" s="4">
        <v>1550</v>
      </c>
      <c r="AF11" s="4">
        <v>1080</v>
      </c>
      <c r="AG11" s="4">
        <v>68</v>
      </c>
      <c r="AH11" s="4"/>
      <c r="AI11" s="4"/>
      <c r="AJ11" s="85">
        <f t="shared" si="1"/>
        <v>13560</v>
      </c>
      <c r="AK11" s="4">
        <v>89890</v>
      </c>
      <c r="AL11" s="4">
        <v>2270</v>
      </c>
      <c r="AM11" s="4"/>
      <c r="AN11" s="4">
        <v>1480</v>
      </c>
      <c r="AO11" s="4"/>
      <c r="AP11" s="4"/>
      <c r="AQ11" s="4"/>
      <c r="AR11" s="4">
        <v>568790</v>
      </c>
      <c r="AS11" s="16">
        <f t="shared" si="2"/>
        <v>1806220</v>
      </c>
      <c r="AT11" s="85">
        <v>258820</v>
      </c>
      <c r="AU11" s="85">
        <f t="shared" si="8"/>
        <v>2065040</v>
      </c>
      <c r="AV11" s="29">
        <f t="shared" si="3"/>
        <v>3001310</v>
      </c>
      <c r="AW11" s="17">
        <f t="shared" si="9"/>
        <v>38260</v>
      </c>
      <c r="AX11" s="18"/>
      <c r="AY11" s="30">
        <v>377279450</v>
      </c>
      <c r="BA11" s="108"/>
      <c r="BB11" s="109"/>
      <c r="BC11" s="109"/>
    </row>
    <row r="12" spans="1:55" ht="42" customHeight="1" x14ac:dyDescent="0.3">
      <c r="A12" s="133"/>
      <c r="B12" s="77" t="s">
        <v>19</v>
      </c>
      <c r="C12" s="15">
        <v>2102560</v>
      </c>
      <c r="D12" s="15">
        <v>106400</v>
      </c>
      <c r="E12" s="45">
        <f t="shared" si="4"/>
        <v>2208960</v>
      </c>
      <c r="F12" s="15">
        <v>903890</v>
      </c>
      <c r="G12" s="46">
        <f t="shared" si="5"/>
        <v>3112850</v>
      </c>
      <c r="H12" s="74">
        <v>944080</v>
      </c>
      <c r="I12" s="57">
        <v>331410</v>
      </c>
      <c r="J12" s="57">
        <v>45310</v>
      </c>
      <c r="K12" s="4"/>
      <c r="L12" s="4"/>
      <c r="M12" s="4"/>
      <c r="N12" s="57">
        <v>6810</v>
      </c>
      <c r="O12" s="85">
        <f t="shared" si="0"/>
        <v>52120</v>
      </c>
      <c r="P12" s="57">
        <v>66430</v>
      </c>
      <c r="Q12" s="57">
        <v>83440</v>
      </c>
      <c r="R12" s="57">
        <v>64510</v>
      </c>
      <c r="S12" s="4">
        <v>47130</v>
      </c>
      <c r="T12" s="57">
        <v>12310</v>
      </c>
      <c r="U12" s="57">
        <v>7260</v>
      </c>
      <c r="V12" s="57">
        <v>13540</v>
      </c>
      <c r="W12" s="4"/>
      <c r="X12" s="84">
        <f t="shared" si="6"/>
        <v>294620</v>
      </c>
      <c r="Y12" s="4"/>
      <c r="Z12" s="57">
        <v>59070</v>
      </c>
      <c r="AA12" s="57">
        <v>121180</v>
      </c>
      <c r="AB12" s="57">
        <v>154180</v>
      </c>
      <c r="AC12" s="85">
        <f t="shared" si="7"/>
        <v>334430</v>
      </c>
      <c r="AD12" s="57">
        <v>9766</v>
      </c>
      <c r="AE12" s="57">
        <v>1465</v>
      </c>
      <c r="AF12" s="57">
        <v>489</v>
      </c>
      <c r="AG12" s="4"/>
      <c r="AH12" s="4"/>
      <c r="AI12" s="4"/>
      <c r="AJ12" s="85">
        <f t="shared" si="1"/>
        <v>11720</v>
      </c>
      <c r="AK12" s="57">
        <v>90490</v>
      </c>
      <c r="AL12" s="4"/>
      <c r="AM12" s="4"/>
      <c r="AN12" s="4"/>
      <c r="AO12" s="4"/>
      <c r="AP12" s="57">
        <v>1400</v>
      </c>
      <c r="AQ12" s="4">
        <v>240</v>
      </c>
      <c r="AR12" s="4">
        <v>408640</v>
      </c>
      <c r="AS12" s="16">
        <f t="shared" si="2"/>
        <v>1525070</v>
      </c>
      <c r="AT12" s="85">
        <v>246560</v>
      </c>
      <c r="AU12" s="85">
        <f t="shared" si="8"/>
        <v>1771630</v>
      </c>
      <c r="AV12" s="29">
        <f t="shared" si="3"/>
        <v>2715710</v>
      </c>
      <c r="AW12" s="50">
        <f t="shared" si="9"/>
        <v>397140</v>
      </c>
      <c r="AX12" s="18"/>
      <c r="AY12" s="30">
        <v>355986220</v>
      </c>
      <c r="BA12" s="108"/>
      <c r="BB12" s="109"/>
      <c r="BC12" s="109"/>
    </row>
    <row r="13" spans="1:55" ht="42" customHeight="1" x14ac:dyDescent="0.3">
      <c r="A13" s="133"/>
      <c r="B13" s="77" t="s">
        <v>11</v>
      </c>
      <c r="C13" s="15">
        <v>2260240</v>
      </c>
      <c r="D13" s="15">
        <v>120910</v>
      </c>
      <c r="E13" s="45">
        <f t="shared" si="4"/>
        <v>2381150</v>
      </c>
      <c r="F13" s="15">
        <v>890870</v>
      </c>
      <c r="G13" s="46">
        <f t="shared" si="5"/>
        <v>3272020</v>
      </c>
      <c r="H13" s="74">
        <v>1537430</v>
      </c>
      <c r="I13" s="4">
        <v>372280</v>
      </c>
      <c r="J13" s="4">
        <v>57240</v>
      </c>
      <c r="K13" s="4"/>
      <c r="L13" s="4"/>
      <c r="M13" s="4"/>
      <c r="N13" s="4">
        <v>10620</v>
      </c>
      <c r="O13" s="85">
        <f t="shared" si="0"/>
        <v>67860</v>
      </c>
      <c r="P13" s="4">
        <v>73410</v>
      </c>
      <c r="Q13" s="4">
        <v>114690</v>
      </c>
      <c r="R13" s="4">
        <v>79660</v>
      </c>
      <c r="S13" s="4">
        <v>41320</v>
      </c>
      <c r="T13" s="4">
        <v>13000</v>
      </c>
      <c r="U13" s="7">
        <v>7290</v>
      </c>
      <c r="V13" s="4">
        <v>16030</v>
      </c>
      <c r="W13" s="4">
        <v>2450</v>
      </c>
      <c r="X13" s="84">
        <f t="shared" si="6"/>
        <v>347850</v>
      </c>
      <c r="Y13" s="4"/>
      <c r="Z13" s="4">
        <v>61170</v>
      </c>
      <c r="AA13" s="4">
        <v>132250</v>
      </c>
      <c r="AB13" s="4">
        <v>142640</v>
      </c>
      <c r="AC13" s="85">
        <f t="shared" si="7"/>
        <v>336060</v>
      </c>
      <c r="AD13" s="4">
        <v>4350</v>
      </c>
      <c r="AE13" s="4">
        <v>967</v>
      </c>
      <c r="AF13" s="4">
        <v>483</v>
      </c>
      <c r="AG13" s="4"/>
      <c r="AH13" s="4"/>
      <c r="AI13" s="4"/>
      <c r="AJ13" s="85">
        <f t="shared" si="1"/>
        <v>5800</v>
      </c>
      <c r="AK13" s="4">
        <v>94160</v>
      </c>
      <c r="AL13" s="4"/>
      <c r="AM13" s="4"/>
      <c r="AN13" s="4">
        <v>1660</v>
      </c>
      <c r="AO13" s="4"/>
      <c r="AP13" s="4">
        <v>1350</v>
      </c>
      <c r="AQ13" s="4"/>
      <c r="AR13" s="4">
        <v>641540</v>
      </c>
      <c r="AS13" s="16">
        <f t="shared" si="2"/>
        <v>1868560</v>
      </c>
      <c r="AT13" s="85">
        <v>255500</v>
      </c>
      <c r="AU13" s="85">
        <f t="shared" si="8"/>
        <v>2124060</v>
      </c>
      <c r="AV13" s="29">
        <f t="shared" si="3"/>
        <v>3661490</v>
      </c>
      <c r="AW13" s="17">
        <f t="shared" si="9"/>
        <v>-389470</v>
      </c>
      <c r="AX13" s="18"/>
      <c r="AY13" s="30">
        <v>452197480</v>
      </c>
      <c r="BA13" s="108"/>
      <c r="BB13" s="109"/>
      <c r="BC13" s="109"/>
    </row>
    <row r="14" spans="1:55" ht="42" customHeight="1" x14ac:dyDescent="0.3">
      <c r="A14" s="133"/>
      <c r="B14" s="77" t="s">
        <v>49</v>
      </c>
      <c r="C14" s="15">
        <v>2160610</v>
      </c>
      <c r="D14" s="15">
        <v>111230</v>
      </c>
      <c r="E14" s="45">
        <f t="shared" si="4"/>
        <v>2271840</v>
      </c>
      <c r="F14" s="15">
        <v>876820</v>
      </c>
      <c r="G14" s="46">
        <f t="shared" si="5"/>
        <v>3148660</v>
      </c>
      <c r="H14" s="74">
        <v>1158390</v>
      </c>
      <c r="I14" s="4">
        <v>358950</v>
      </c>
      <c r="J14" s="4">
        <v>50700</v>
      </c>
      <c r="K14" s="4"/>
      <c r="L14" s="4"/>
      <c r="M14" s="4"/>
      <c r="N14" s="4">
        <v>6950</v>
      </c>
      <c r="O14" s="85">
        <f t="shared" si="0"/>
        <v>57650</v>
      </c>
      <c r="P14" s="4">
        <v>76450</v>
      </c>
      <c r="Q14" s="4">
        <v>86420</v>
      </c>
      <c r="R14" s="4">
        <v>71240</v>
      </c>
      <c r="S14" s="4">
        <v>32000</v>
      </c>
      <c r="T14" s="4">
        <v>12120</v>
      </c>
      <c r="U14" s="4">
        <v>7400</v>
      </c>
      <c r="V14" s="4">
        <v>30710</v>
      </c>
      <c r="W14" s="4"/>
      <c r="X14" s="84">
        <f t="shared" si="6"/>
        <v>316340</v>
      </c>
      <c r="Y14" s="4">
        <v>17430</v>
      </c>
      <c r="Z14" s="4">
        <v>60440</v>
      </c>
      <c r="AA14" s="4">
        <v>117930</v>
      </c>
      <c r="AB14" s="4">
        <v>133180</v>
      </c>
      <c r="AC14" s="85">
        <f t="shared" si="7"/>
        <v>328980</v>
      </c>
      <c r="AD14" s="4">
        <v>5840</v>
      </c>
      <c r="AE14" s="4">
        <v>973</v>
      </c>
      <c r="AF14" s="4">
        <v>487</v>
      </c>
      <c r="AG14" s="4"/>
      <c r="AH14" s="4"/>
      <c r="AI14" s="4"/>
      <c r="AJ14" s="85">
        <f t="shared" si="1"/>
        <v>7300</v>
      </c>
      <c r="AK14" s="4">
        <v>94760</v>
      </c>
      <c r="AL14" s="4">
        <v>1710</v>
      </c>
      <c r="AM14" s="4"/>
      <c r="AN14" s="4"/>
      <c r="AO14" s="4">
        <v>3220</v>
      </c>
      <c r="AP14" s="4"/>
      <c r="AQ14" s="4"/>
      <c r="AR14" s="4">
        <v>492400</v>
      </c>
      <c r="AS14" s="16">
        <f t="shared" si="2"/>
        <v>1661310</v>
      </c>
      <c r="AT14" s="85">
        <v>232870</v>
      </c>
      <c r="AU14" s="85">
        <f t="shared" si="8"/>
        <v>1894180</v>
      </c>
      <c r="AV14" s="29">
        <f t="shared" si="3"/>
        <v>3052570</v>
      </c>
      <c r="AW14" s="17">
        <f t="shared" si="9"/>
        <v>96090</v>
      </c>
      <c r="AX14" s="18"/>
      <c r="AY14" s="30">
        <v>384115860</v>
      </c>
      <c r="BA14" s="108"/>
      <c r="BB14" s="109"/>
      <c r="BC14" s="109"/>
    </row>
    <row r="15" spans="1:55" ht="42" customHeight="1" x14ac:dyDescent="0.3">
      <c r="A15" s="133"/>
      <c r="B15" s="77" t="s">
        <v>9</v>
      </c>
      <c r="C15" s="89">
        <v>2334850</v>
      </c>
      <c r="D15" s="89">
        <v>121870</v>
      </c>
      <c r="E15" s="45">
        <f t="shared" si="4"/>
        <v>2456720</v>
      </c>
      <c r="F15" s="90">
        <v>980830</v>
      </c>
      <c r="G15" s="46">
        <f t="shared" si="5"/>
        <v>3437550</v>
      </c>
      <c r="H15" s="74">
        <v>1109840</v>
      </c>
      <c r="I15" s="4">
        <v>378420</v>
      </c>
      <c r="J15" s="4">
        <v>64830</v>
      </c>
      <c r="K15" s="4"/>
      <c r="L15" s="4"/>
      <c r="M15" s="4"/>
      <c r="N15" s="91">
        <v>9370</v>
      </c>
      <c r="O15" s="85">
        <f t="shared" si="0"/>
        <v>74200</v>
      </c>
      <c r="P15" s="4">
        <v>73840</v>
      </c>
      <c r="Q15" s="4">
        <v>84920</v>
      </c>
      <c r="R15" s="4">
        <v>75370</v>
      </c>
      <c r="S15" s="4">
        <v>32110</v>
      </c>
      <c r="T15" s="91">
        <v>12440</v>
      </c>
      <c r="U15" s="4">
        <v>6500</v>
      </c>
      <c r="V15" s="4">
        <v>16270</v>
      </c>
      <c r="W15" s="91">
        <v>5080</v>
      </c>
      <c r="X15" s="84">
        <f t="shared" si="6"/>
        <v>306530</v>
      </c>
      <c r="Y15" s="4"/>
      <c r="Z15" s="91">
        <v>44250</v>
      </c>
      <c r="AA15" s="91">
        <v>117230</v>
      </c>
      <c r="AB15" s="91">
        <v>133500</v>
      </c>
      <c r="AC15" s="85">
        <f t="shared" si="7"/>
        <v>294980</v>
      </c>
      <c r="AD15" s="4">
        <v>11311</v>
      </c>
      <c r="AE15" s="4">
        <v>1702</v>
      </c>
      <c r="AF15" s="4">
        <v>487</v>
      </c>
      <c r="AG15" s="4"/>
      <c r="AH15" s="4"/>
      <c r="AI15" s="4"/>
      <c r="AJ15" s="85">
        <f t="shared" si="1"/>
        <v>13500</v>
      </c>
      <c r="AK15" s="4">
        <v>104720</v>
      </c>
      <c r="AL15" s="4"/>
      <c r="AM15" s="4"/>
      <c r="AN15" s="91">
        <v>1530</v>
      </c>
      <c r="AO15" s="4"/>
      <c r="AP15" s="4">
        <v>1170</v>
      </c>
      <c r="AQ15" s="91">
        <v>460</v>
      </c>
      <c r="AR15" s="4">
        <v>477720</v>
      </c>
      <c r="AS15" s="16">
        <f t="shared" si="2"/>
        <v>1653230</v>
      </c>
      <c r="AT15" s="85">
        <v>247070</v>
      </c>
      <c r="AU15" s="85">
        <f t="shared" si="8"/>
        <v>1900300</v>
      </c>
      <c r="AV15" s="29">
        <f t="shared" si="3"/>
        <v>3010140</v>
      </c>
      <c r="AW15" s="17">
        <f t="shared" si="9"/>
        <v>427410</v>
      </c>
      <c r="AX15" s="18"/>
      <c r="AY15" s="30">
        <v>389759580</v>
      </c>
      <c r="BA15" s="108"/>
      <c r="BB15" s="109"/>
      <c r="BC15" s="109"/>
    </row>
    <row r="16" spans="1:55" ht="42" customHeight="1" x14ac:dyDescent="0.3">
      <c r="A16" s="133"/>
      <c r="B16" s="77" t="s">
        <v>17</v>
      </c>
      <c r="C16" s="15">
        <v>2384270</v>
      </c>
      <c r="D16" s="15">
        <v>80820</v>
      </c>
      <c r="E16" s="45">
        <f t="shared" si="4"/>
        <v>2465090</v>
      </c>
      <c r="F16" s="15">
        <v>980810</v>
      </c>
      <c r="G16" s="46">
        <f t="shared" si="5"/>
        <v>3445900</v>
      </c>
      <c r="H16" s="74">
        <v>1071170</v>
      </c>
      <c r="I16" s="4">
        <v>388390</v>
      </c>
      <c r="J16" s="4">
        <v>35790</v>
      </c>
      <c r="K16" s="4"/>
      <c r="L16" s="4"/>
      <c r="M16" s="4"/>
      <c r="N16" s="4">
        <v>7160</v>
      </c>
      <c r="O16" s="85">
        <f t="shared" si="0"/>
        <v>42950</v>
      </c>
      <c r="P16" s="4">
        <v>60170</v>
      </c>
      <c r="Q16" s="4">
        <v>84530</v>
      </c>
      <c r="R16" s="4">
        <v>92410</v>
      </c>
      <c r="S16" s="4">
        <v>45840</v>
      </c>
      <c r="T16" s="4">
        <v>12790</v>
      </c>
      <c r="U16" s="4">
        <v>380</v>
      </c>
      <c r="V16" s="4"/>
      <c r="W16" s="4">
        <v>7500</v>
      </c>
      <c r="X16" s="84">
        <f t="shared" si="6"/>
        <v>303620</v>
      </c>
      <c r="Y16" s="4"/>
      <c r="Z16" s="4">
        <v>77700</v>
      </c>
      <c r="AA16" s="4">
        <v>124310</v>
      </c>
      <c r="AB16" s="4">
        <v>139420</v>
      </c>
      <c r="AC16" s="85">
        <f t="shared" si="7"/>
        <v>341430</v>
      </c>
      <c r="AD16" s="4">
        <v>5855</v>
      </c>
      <c r="AE16" s="4">
        <v>717</v>
      </c>
      <c r="AF16" s="4">
        <v>478</v>
      </c>
      <c r="AG16" s="4"/>
      <c r="AH16" s="4"/>
      <c r="AI16" s="4"/>
      <c r="AJ16" s="85">
        <f t="shared" si="1"/>
        <v>7050</v>
      </c>
      <c r="AK16" s="4">
        <v>117350</v>
      </c>
      <c r="AL16" s="4"/>
      <c r="AM16" s="4"/>
      <c r="AN16" s="4"/>
      <c r="AO16" s="4"/>
      <c r="AP16" s="4">
        <v>1470</v>
      </c>
      <c r="AQ16" s="4"/>
      <c r="AR16" s="4">
        <v>654600</v>
      </c>
      <c r="AS16" s="16">
        <f>+AR16+AP16+AO16+AN16+AL16+AK16+AJ16+AC16+X16+O16+I16+AQ16+AM16</f>
        <v>1856860</v>
      </c>
      <c r="AT16" s="85">
        <v>339330</v>
      </c>
      <c r="AU16" s="85">
        <f t="shared" si="8"/>
        <v>2196190</v>
      </c>
      <c r="AV16" s="29">
        <f t="shared" si="3"/>
        <v>3267360</v>
      </c>
      <c r="AW16" s="17">
        <f t="shared" si="9"/>
        <v>178540</v>
      </c>
      <c r="AX16" s="18"/>
      <c r="AY16" s="30">
        <v>387169020</v>
      </c>
      <c r="BA16" s="108"/>
      <c r="BB16" s="109"/>
      <c r="BC16" s="109"/>
    </row>
    <row r="17" spans="1:55" ht="42" customHeight="1" x14ac:dyDescent="0.3">
      <c r="A17" s="133"/>
      <c r="B17" s="77" t="s">
        <v>21</v>
      </c>
      <c r="C17" s="15">
        <v>1979600</v>
      </c>
      <c r="D17" s="15">
        <v>54540</v>
      </c>
      <c r="E17" s="45">
        <f t="shared" si="4"/>
        <v>2034140</v>
      </c>
      <c r="F17" s="15">
        <v>847650</v>
      </c>
      <c r="G17" s="46">
        <f t="shared" si="5"/>
        <v>2881790</v>
      </c>
      <c r="H17" s="74">
        <v>980740</v>
      </c>
      <c r="I17" s="4">
        <v>364620</v>
      </c>
      <c r="J17" s="4">
        <v>69270</v>
      </c>
      <c r="K17" s="4"/>
      <c r="L17" s="4"/>
      <c r="M17" s="4"/>
      <c r="N17" s="4">
        <v>6770</v>
      </c>
      <c r="O17" s="85">
        <f t="shared" si="0"/>
        <v>76040</v>
      </c>
      <c r="P17" s="4">
        <v>50110</v>
      </c>
      <c r="Q17" s="4">
        <v>121720</v>
      </c>
      <c r="R17" s="4">
        <v>64630</v>
      </c>
      <c r="S17" s="4">
        <v>44210</v>
      </c>
      <c r="T17" s="4">
        <v>12710</v>
      </c>
      <c r="U17" s="4">
        <v>4010</v>
      </c>
      <c r="V17" s="4"/>
      <c r="W17" s="4"/>
      <c r="X17" s="84">
        <f t="shared" si="6"/>
        <v>297390</v>
      </c>
      <c r="Y17" s="4"/>
      <c r="Z17" s="4">
        <v>73020</v>
      </c>
      <c r="AA17" s="4">
        <v>120820</v>
      </c>
      <c r="AB17" s="4">
        <v>135630</v>
      </c>
      <c r="AC17" s="85">
        <f t="shared" si="7"/>
        <v>329470</v>
      </c>
      <c r="AD17" s="4">
        <v>10749</v>
      </c>
      <c r="AE17" s="4">
        <v>1667</v>
      </c>
      <c r="AF17" s="4">
        <v>454</v>
      </c>
      <c r="AG17" s="4"/>
      <c r="AH17" s="4"/>
      <c r="AI17" s="4"/>
      <c r="AJ17" s="85">
        <f t="shared" si="1"/>
        <v>12870</v>
      </c>
      <c r="AK17" s="4">
        <v>86330</v>
      </c>
      <c r="AL17" s="4">
        <v>2010</v>
      </c>
      <c r="AM17" s="4"/>
      <c r="AN17" s="4">
        <v>1600</v>
      </c>
      <c r="AO17" s="4">
        <v>4550</v>
      </c>
      <c r="AP17" s="4"/>
      <c r="AQ17" s="4"/>
      <c r="AR17" s="4">
        <v>448250</v>
      </c>
      <c r="AS17" s="16">
        <f>+AR17+AP17+AO17+AN17+AL17+AK17+AJ17+AC17+X17+O17+I17+AQ17+AM17</f>
        <v>1623130</v>
      </c>
      <c r="AT17" s="85">
        <v>268710</v>
      </c>
      <c r="AU17" s="85">
        <f t="shared" si="8"/>
        <v>1891840</v>
      </c>
      <c r="AV17" s="29">
        <f>AT17+AS17+H17+AX17</f>
        <v>2872580</v>
      </c>
      <c r="AW17" s="17">
        <f>G17-AV17</f>
        <v>9210</v>
      </c>
      <c r="AX17" s="18"/>
      <c r="AY17" s="30">
        <v>353193060</v>
      </c>
      <c r="BA17" s="108"/>
      <c r="BB17" s="109"/>
      <c r="BC17" s="109"/>
    </row>
    <row r="18" spans="1:55" ht="42" customHeight="1" thickBot="1" x14ac:dyDescent="0.35">
      <c r="A18" s="134"/>
      <c r="B18" s="78" t="s">
        <v>20</v>
      </c>
      <c r="C18" s="31">
        <v>2132910</v>
      </c>
      <c r="D18" s="31">
        <v>129930</v>
      </c>
      <c r="E18" s="31">
        <f>D18+C18</f>
        <v>2262840</v>
      </c>
      <c r="F18" s="31">
        <v>947620</v>
      </c>
      <c r="G18" s="32">
        <f>F18+D18+C18</f>
        <v>3210460</v>
      </c>
      <c r="H18" s="75">
        <v>1071510</v>
      </c>
      <c r="I18" s="35">
        <v>506060</v>
      </c>
      <c r="J18" s="35">
        <v>56710</v>
      </c>
      <c r="K18" s="35"/>
      <c r="L18" s="35"/>
      <c r="M18" s="35"/>
      <c r="N18" s="35">
        <v>8560</v>
      </c>
      <c r="O18" s="86">
        <f t="shared" si="0"/>
        <v>65270</v>
      </c>
      <c r="P18" s="35">
        <v>54800</v>
      </c>
      <c r="Q18" s="35">
        <v>67630</v>
      </c>
      <c r="R18" s="35">
        <v>87390</v>
      </c>
      <c r="S18" s="33">
        <v>43230</v>
      </c>
      <c r="T18" s="33">
        <v>7120</v>
      </c>
      <c r="U18" s="33">
        <v>3110</v>
      </c>
      <c r="V18" s="33"/>
      <c r="W18" s="33">
        <v>16030</v>
      </c>
      <c r="X18" s="86">
        <f t="shared" si="6"/>
        <v>279310</v>
      </c>
      <c r="Y18" s="35"/>
      <c r="Z18" s="35">
        <v>56250</v>
      </c>
      <c r="AA18" s="35">
        <v>115100</v>
      </c>
      <c r="AB18" s="35">
        <v>141320</v>
      </c>
      <c r="AC18" s="86">
        <f t="shared" si="7"/>
        <v>312670</v>
      </c>
      <c r="AD18" s="35">
        <v>5455</v>
      </c>
      <c r="AE18" s="35">
        <v>443</v>
      </c>
      <c r="AF18" s="35">
        <v>442</v>
      </c>
      <c r="AG18" s="35"/>
      <c r="AH18" s="33"/>
      <c r="AI18" s="33"/>
      <c r="AJ18" s="86">
        <f t="shared" si="1"/>
        <v>6340</v>
      </c>
      <c r="AK18" s="35">
        <v>102410</v>
      </c>
      <c r="AL18" s="35"/>
      <c r="AM18" s="35"/>
      <c r="AN18" s="35">
        <v>1280</v>
      </c>
      <c r="AO18" s="35">
        <v>1270</v>
      </c>
      <c r="AP18" s="35">
        <v>2070</v>
      </c>
      <c r="AQ18" s="35">
        <v>1200</v>
      </c>
      <c r="AR18" s="35">
        <v>577500</v>
      </c>
      <c r="AS18" s="34">
        <f>+AR18+AP18+AO18+AN18+AL18+AK18+AJ18+AC18+X18+O18+I18+AQ18+AM18</f>
        <v>1855380</v>
      </c>
      <c r="AT18" s="86">
        <v>283840</v>
      </c>
      <c r="AU18" s="86">
        <f>AV18-H18</f>
        <v>2139220</v>
      </c>
      <c r="AV18" s="35">
        <f>AT18+AS18+H18+AX18</f>
        <v>3210730</v>
      </c>
      <c r="AW18" s="36">
        <f>G18-AV18</f>
        <v>-270</v>
      </c>
      <c r="AX18" s="37"/>
      <c r="AY18" s="38">
        <v>356288100</v>
      </c>
      <c r="BA18" s="108"/>
      <c r="BB18" s="109"/>
      <c r="BC18" s="109"/>
    </row>
    <row r="19" spans="1:55" s="8" customFormat="1" ht="35.1" customHeight="1" x14ac:dyDescent="0.3">
      <c r="A19" s="118" t="s">
        <v>4</v>
      </c>
      <c r="B19" s="118"/>
      <c r="C19" s="80">
        <f t="shared" ref="C19:AY19" si="10">SUM(C7:C18)</f>
        <v>25163960</v>
      </c>
      <c r="D19" s="80">
        <f t="shared" si="10"/>
        <v>1157290</v>
      </c>
      <c r="E19" s="80">
        <f t="shared" ref="E19" si="11">SUM(E7:E18)</f>
        <v>26321250</v>
      </c>
      <c r="F19" s="80">
        <f t="shared" si="10"/>
        <v>11376140</v>
      </c>
      <c r="G19" s="21">
        <f t="shared" si="10"/>
        <v>37697390</v>
      </c>
      <c r="H19" s="23">
        <f t="shared" si="10"/>
        <v>12951970</v>
      </c>
      <c r="I19" s="80">
        <f t="shared" si="10"/>
        <v>4587440</v>
      </c>
      <c r="J19" s="80">
        <f t="shared" si="10"/>
        <v>657970</v>
      </c>
      <c r="K19" s="80">
        <f t="shared" si="10"/>
        <v>0</v>
      </c>
      <c r="L19" s="80">
        <f t="shared" si="10"/>
        <v>0</v>
      </c>
      <c r="M19" s="80">
        <f t="shared" si="10"/>
        <v>530</v>
      </c>
      <c r="N19" s="80">
        <f t="shared" si="10"/>
        <v>93140</v>
      </c>
      <c r="O19" s="80">
        <f>SUM(O7:O18)</f>
        <v>751640</v>
      </c>
      <c r="P19" s="80">
        <f t="shared" si="10"/>
        <v>734260</v>
      </c>
      <c r="Q19" s="80">
        <f t="shared" si="10"/>
        <v>1127480</v>
      </c>
      <c r="R19" s="80">
        <f t="shared" si="10"/>
        <v>927420</v>
      </c>
      <c r="S19" s="80">
        <f t="shared" si="10"/>
        <v>469710</v>
      </c>
      <c r="T19" s="80">
        <f t="shared" si="10"/>
        <v>146450</v>
      </c>
      <c r="U19" s="80">
        <f t="shared" si="10"/>
        <v>58820</v>
      </c>
      <c r="V19" s="80">
        <f t="shared" si="10"/>
        <v>186610</v>
      </c>
      <c r="W19" s="80">
        <f>SUM(W7:W18)</f>
        <v>46260</v>
      </c>
      <c r="X19" s="80">
        <f t="shared" si="10"/>
        <v>3697010</v>
      </c>
      <c r="Y19" s="80">
        <f t="shared" si="10"/>
        <v>33490</v>
      </c>
      <c r="Z19" s="80">
        <f t="shared" si="10"/>
        <v>766790</v>
      </c>
      <c r="AA19" s="80">
        <f t="shared" si="10"/>
        <v>1453790</v>
      </c>
      <c r="AB19" s="80">
        <f t="shared" si="10"/>
        <v>1724720</v>
      </c>
      <c r="AC19" s="80">
        <f t="shared" si="10"/>
        <v>3978790</v>
      </c>
      <c r="AD19" s="80">
        <f t="shared" si="10"/>
        <v>102056</v>
      </c>
      <c r="AE19" s="80">
        <f t="shared" si="10"/>
        <v>14876</v>
      </c>
      <c r="AF19" s="80">
        <f t="shared" si="10"/>
        <v>5833</v>
      </c>
      <c r="AG19" s="80">
        <f t="shared" si="10"/>
        <v>1032</v>
      </c>
      <c r="AH19" s="80">
        <f t="shared" si="10"/>
        <v>673</v>
      </c>
      <c r="AI19" s="80">
        <f t="shared" si="10"/>
        <v>0</v>
      </c>
      <c r="AJ19" s="80">
        <f t="shared" si="10"/>
        <v>124470</v>
      </c>
      <c r="AK19" s="80">
        <f t="shared" si="10"/>
        <v>1213370</v>
      </c>
      <c r="AL19" s="80">
        <f t="shared" si="10"/>
        <v>7920</v>
      </c>
      <c r="AM19" s="80">
        <f t="shared" si="10"/>
        <v>0</v>
      </c>
      <c r="AN19" s="80">
        <f t="shared" si="10"/>
        <v>9810</v>
      </c>
      <c r="AO19" s="80">
        <f t="shared" si="10"/>
        <v>12590</v>
      </c>
      <c r="AP19" s="80">
        <f t="shared" si="10"/>
        <v>10350</v>
      </c>
      <c r="AQ19" s="80">
        <f t="shared" si="10"/>
        <v>8890</v>
      </c>
      <c r="AR19" s="80">
        <f t="shared" si="10"/>
        <v>6337490</v>
      </c>
      <c r="AS19" s="23">
        <f>SUM(AS7:AS18)</f>
        <v>20739770</v>
      </c>
      <c r="AT19" s="80">
        <f t="shared" si="10"/>
        <v>3276510</v>
      </c>
      <c r="AU19" s="80">
        <f>AV19-H19</f>
        <v>24016280</v>
      </c>
      <c r="AV19" s="24">
        <f>SUM(AV7:AV18)</f>
        <v>36968250</v>
      </c>
      <c r="AW19" s="28">
        <f t="shared" si="10"/>
        <v>729140</v>
      </c>
      <c r="AX19" s="22">
        <f t="shared" si="10"/>
        <v>0</v>
      </c>
      <c r="AY19" s="25">
        <f t="shared" si="10"/>
        <v>4694101660</v>
      </c>
      <c r="BA19" s="111"/>
      <c r="BB19" s="109"/>
      <c r="BC19" s="109"/>
    </row>
    <row r="20" spans="1:55" ht="35.1" customHeight="1" x14ac:dyDescent="0.3">
      <c r="A20" s="119" t="s">
        <v>46</v>
      </c>
      <c r="B20" s="119"/>
      <c r="C20" s="81">
        <f t="shared" ref="C20:AY20" si="12">SUM(C7:C18)/$D$27</f>
        <v>2096996.6666666667</v>
      </c>
      <c r="D20" s="81">
        <f t="shared" si="12"/>
        <v>96440.833333333328</v>
      </c>
      <c r="E20" s="81">
        <f t="shared" ref="E20" si="13">SUM(E7:E18)/$D$27</f>
        <v>2193437.5</v>
      </c>
      <c r="F20" s="81">
        <f t="shared" si="12"/>
        <v>948011.66666666663</v>
      </c>
      <c r="G20" s="58">
        <f t="shared" si="12"/>
        <v>3141449.1666666665</v>
      </c>
      <c r="H20" s="60">
        <f t="shared" si="12"/>
        <v>1079330.8333333333</v>
      </c>
      <c r="I20" s="81">
        <f t="shared" si="12"/>
        <v>382286.66666666669</v>
      </c>
      <c r="J20" s="81">
        <f t="shared" si="12"/>
        <v>54830.833333333336</v>
      </c>
      <c r="K20" s="82">
        <f t="shared" si="12"/>
        <v>0</v>
      </c>
      <c r="L20" s="82">
        <f t="shared" si="12"/>
        <v>0</v>
      </c>
      <c r="M20" s="82">
        <f t="shared" si="12"/>
        <v>44.166666666666664</v>
      </c>
      <c r="N20" s="82">
        <f t="shared" si="12"/>
        <v>7761.666666666667</v>
      </c>
      <c r="O20" s="82">
        <f t="shared" si="12"/>
        <v>62636.666666666664</v>
      </c>
      <c r="P20" s="82">
        <f t="shared" si="12"/>
        <v>61188.333333333336</v>
      </c>
      <c r="Q20" s="82">
        <f t="shared" si="12"/>
        <v>93956.666666666672</v>
      </c>
      <c r="R20" s="82">
        <f t="shared" si="12"/>
        <v>77285</v>
      </c>
      <c r="S20" s="82">
        <f t="shared" si="12"/>
        <v>39142.5</v>
      </c>
      <c r="T20" s="81">
        <f t="shared" si="12"/>
        <v>12204.166666666666</v>
      </c>
      <c r="U20" s="81">
        <f t="shared" si="12"/>
        <v>4901.666666666667</v>
      </c>
      <c r="V20" s="81">
        <f t="shared" si="12"/>
        <v>15550.833333333334</v>
      </c>
      <c r="W20" s="81">
        <f>SUM(W7:W18)/$D$27</f>
        <v>3855</v>
      </c>
      <c r="X20" s="81">
        <f t="shared" si="12"/>
        <v>308084.16666666669</v>
      </c>
      <c r="Y20" s="81">
        <f t="shared" si="12"/>
        <v>2790.8333333333335</v>
      </c>
      <c r="Z20" s="81">
        <f t="shared" si="12"/>
        <v>63899.166666666664</v>
      </c>
      <c r="AA20" s="81">
        <f t="shared" si="12"/>
        <v>121149.16666666667</v>
      </c>
      <c r="AB20" s="81">
        <f t="shared" si="12"/>
        <v>143726.66666666666</v>
      </c>
      <c r="AC20" s="82">
        <f t="shared" si="12"/>
        <v>331565.83333333331</v>
      </c>
      <c r="AD20" s="82">
        <f t="shared" si="12"/>
        <v>8504.6666666666661</v>
      </c>
      <c r="AE20" s="82">
        <f t="shared" si="12"/>
        <v>1239.6666666666667</v>
      </c>
      <c r="AF20" s="82">
        <f t="shared" si="12"/>
        <v>486.08333333333331</v>
      </c>
      <c r="AG20" s="82">
        <f t="shared" si="12"/>
        <v>86</v>
      </c>
      <c r="AH20" s="82">
        <f t="shared" si="12"/>
        <v>56.083333333333336</v>
      </c>
      <c r="AI20" s="82">
        <f t="shared" si="12"/>
        <v>0</v>
      </c>
      <c r="AJ20" s="82">
        <f t="shared" si="12"/>
        <v>10372.5</v>
      </c>
      <c r="AK20" s="81">
        <f t="shared" si="12"/>
        <v>101114.16666666667</v>
      </c>
      <c r="AL20" s="81">
        <f t="shared" si="12"/>
        <v>660</v>
      </c>
      <c r="AM20" s="81">
        <f t="shared" si="12"/>
        <v>0</v>
      </c>
      <c r="AN20" s="81">
        <f t="shared" si="12"/>
        <v>817.5</v>
      </c>
      <c r="AO20" s="81">
        <f t="shared" si="12"/>
        <v>1049.1666666666667</v>
      </c>
      <c r="AP20" s="81">
        <f t="shared" si="12"/>
        <v>862.5</v>
      </c>
      <c r="AQ20" s="81">
        <f t="shared" si="12"/>
        <v>740.83333333333337</v>
      </c>
      <c r="AR20" s="81">
        <f t="shared" si="12"/>
        <v>528124.16666666663</v>
      </c>
      <c r="AS20" s="10">
        <f t="shared" si="12"/>
        <v>1728314.1666666667</v>
      </c>
      <c r="AT20" s="82">
        <f t="shared" si="12"/>
        <v>273042.5</v>
      </c>
      <c r="AU20" s="82"/>
      <c r="AV20" s="11">
        <f t="shared" si="12"/>
        <v>3080687.5</v>
      </c>
      <c r="AW20" s="12">
        <f t="shared" si="12"/>
        <v>60761.666666666664</v>
      </c>
      <c r="AX20" s="9">
        <f t="shared" si="12"/>
        <v>0</v>
      </c>
      <c r="AY20" s="13">
        <f t="shared" si="12"/>
        <v>391175138.33333331</v>
      </c>
      <c r="BB20" s="57"/>
      <c r="BC20" s="57"/>
    </row>
    <row r="21" spans="1:55" s="2" customFormat="1" ht="35.1" customHeight="1" x14ac:dyDescent="0.3">
      <c r="A21" s="119" t="s">
        <v>43</v>
      </c>
      <c r="B21" s="119"/>
      <c r="C21" s="81">
        <f t="shared" ref="C21:AY21" si="14">C19/$D$28</f>
        <v>68942.356164383556</v>
      </c>
      <c r="D21" s="81">
        <f>D19/$D$28</f>
        <v>3170.6575342465753</v>
      </c>
      <c r="E21" s="81">
        <f>E19/$D$28</f>
        <v>72113.013698630137</v>
      </c>
      <c r="F21" s="81">
        <f t="shared" si="14"/>
        <v>31167.506849315068</v>
      </c>
      <c r="G21" s="58">
        <f t="shared" si="14"/>
        <v>103280.52054794521</v>
      </c>
      <c r="H21" s="60">
        <f t="shared" si="14"/>
        <v>35484.849315068495</v>
      </c>
      <c r="I21" s="81">
        <f t="shared" si="14"/>
        <v>12568.328767123288</v>
      </c>
      <c r="J21" s="81">
        <f t="shared" si="14"/>
        <v>1802.6575342465753</v>
      </c>
      <c r="K21" s="81">
        <f t="shared" si="14"/>
        <v>0</v>
      </c>
      <c r="L21" s="81">
        <f t="shared" si="14"/>
        <v>0</v>
      </c>
      <c r="M21" s="81">
        <f t="shared" si="14"/>
        <v>1.452054794520548</v>
      </c>
      <c r="N21" s="81">
        <f t="shared" si="14"/>
        <v>255.17808219178082</v>
      </c>
      <c r="O21" s="81">
        <f t="shared" si="14"/>
        <v>2059.2876712328766</v>
      </c>
      <c r="P21" s="81">
        <f t="shared" si="14"/>
        <v>2011.6712328767123</v>
      </c>
      <c r="Q21" s="81">
        <f t="shared" si="14"/>
        <v>3088.9863013698632</v>
      </c>
      <c r="R21" s="81">
        <f t="shared" si="14"/>
        <v>2540.8767123287671</v>
      </c>
      <c r="S21" s="81">
        <f t="shared" si="14"/>
        <v>1286.8767123287671</v>
      </c>
      <c r="T21" s="81">
        <f t="shared" si="14"/>
        <v>401.23287671232879</v>
      </c>
      <c r="U21" s="81">
        <f t="shared" si="14"/>
        <v>161.15068493150685</v>
      </c>
      <c r="V21" s="81">
        <f t="shared" si="14"/>
        <v>511.26027397260276</v>
      </c>
      <c r="W21" s="81">
        <f>W19/$D$28</f>
        <v>126.73972602739725</v>
      </c>
      <c r="X21" s="81">
        <f t="shared" si="14"/>
        <v>10128.794520547945</v>
      </c>
      <c r="Y21" s="81">
        <f t="shared" si="14"/>
        <v>91.753424657534254</v>
      </c>
      <c r="Z21" s="81">
        <f t="shared" si="14"/>
        <v>2100.794520547945</v>
      </c>
      <c r="AA21" s="81">
        <f t="shared" si="14"/>
        <v>3982.9863013698632</v>
      </c>
      <c r="AB21" s="81">
        <f t="shared" si="14"/>
        <v>4725.2602739726026</v>
      </c>
      <c r="AC21" s="81">
        <f t="shared" si="14"/>
        <v>10900.794520547945</v>
      </c>
      <c r="AD21" s="81">
        <f t="shared" si="14"/>
        <v>279.60547945205479</v>
      </c>
      <c r="AE21" s="81">
        <f t="shared" si="14"/>
        <v>40.756164383561647</v>
      </c>
      <c r="AF21" s="81">
        <f t="shared" si="14"/>
        <v>15.980821917808219</v>
      </c>
      <c r="AG21" s="81">
        <f t="shared" si="14"/>
        <v>2.8273972602739725</v>
      </c>
      <c r="AH21" s="81">
        <f t="shared" si="14"/>
        <v>1.8438356164383563</v>
      </c>
      <c r="AI21" s="81">
        <f t="shared" si="14"/>
        <v>0</v>
      </c>
      <c r="AJ21" s="81">
        <f t="shared" si="14"/>
        <v>341.01369863013701</v>
      </c>
      <c r="AK21" s="81">
        <f t="shared" si="14"/>
        <v>3324.3013698630139</v>
      </c>
      <c r="AL21" s="81">
        <f t="shared" si="14"/>
        <v>21.698630136986303</v>
      </c>
      <c r="AM21" s="81">
        <f t="shared" si="14"/>
        <v>0</v>
      </c>
      <c r="AN21" s="81">
        <f t="shared" si="14"/>
        <v>26.876712328767123</v>
      </c>
      <c r="AO21" s="81">
        <f t="shared" si="14"/>
        <v>34.493150684931507</v>
      </c>
      <c r="AP21" s="81">
        <f t="shared" si="14"/>
        <v>28.356164383561644</v>
      </c>
      <c r="AQ21" s="81">
        <f t="shared" si="14"/>
        <v>24.356164383561644</v>
      </c>
      <c r="AR21" s="81">
        <f t="shared" si="14"/>
        <v>17362.986301369863</v>
      </c>
      <c r="AS21" s="60">
        <f t="shared" si="14"/>
        <v>56821.28767123288</v>
      </c>
      <c r="AT21" s="81">
        <f t="shared" si="14"/>
        <v>8976.7397260273974</v>
      </c>
      <c r="AU21" s="81"/>
      <c r="AV21" s="61">
        <f t="shared" si="14"/>
        <v>101282.87671232877</v>
      </c>
      <c r="AW21" s="62">
        <f t="shared" si="14"/>
        <v>1997.6438356164383</v>
      </c>
      <c r="AX21" s="59">
        <f t="shared" si="14"/>
        <v>0</v>
      </c>
      <c r="AY21" s="63">
        <f t="shared" si="14"/>
        <v>12860552.493150685</v>
      </c>
    </row>
    <row r="22" spans="1:55" x14ac:dyDescent="0.3">
      <c r="A22" s="135"/>
      <c r="B22" s="136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17"/>
      <c r="AX22" s="117"/>
      <c r="AY22" s="117"/>
    </row>
    <row r="24" spans="1:55" hidden="1" x14ac:dyDescent="0.3">
      <c r="O24" s="23">
        <v>24016280</v>
      </c>
      <c r="P24" s="23">
        <v>24016280</v>
      </c>
      <c r="Q24" s="23">
        <v>24016280</v>
      </c>
      <c r="R24" s="23">
        <v>20739770</v>
      </c>
      <c r="S24" s="23">
        <v>20739770</v>
      </c>
      <c r="T24" s="23">
        <v>20739770</v>
      </c>
      <c r="U24" s="23">
        <v>20739770</v>
      </c>
      <c r="V24" s="23">
        <v>20739770</v>
      </c>
      <c r="W24" s="23">
        <v>20739770</v>
      </c>
      <c r="X24" s="23">
        <v>24016280</v>
      </c>
      <c r="AC24" s="23">
        <v>24016280</v>
      </c>
      <c r="AJ24" s="23">
        <v>24016280</v>
      </c>
      <c r="AK24" s="23">
        <v>24016280</v>
      </c>
      <c r="AT24" s="23">
        <v>24016280</v>
      </c>
    </row>
    <row r="25" spans="1:55" ht="17.25" hidden="1" thickBot="1" x14ac:dyDescent="0.35">
      <c r="G25" s="3">
        <f>E19</f>
        <v>26321250</v>
      </c>
      <c r="H25" s="3">
        <f>AS19</f>
        <v>20739770</v>
      </c>
      <c r="I25" s="115">
        <f>H25/G25</f>
        <v>0.78794776083962581</v>
      </c>
      <c r="O25" s="3">
        <f t="shared" ref="O25:X25" si="15">O19/O24*100</f>
        <v>3.1297103464816365</v>
      </c>
      <c r="P25" s="3">
        <f t="shared" si="15"/>
        <v>3.0573427691549231</v>
      </c>
      <c r="Q25" s="3">
        <f t="shared" si="15"/>
        <v>4.6946487965663293</v>
      </c>
      <c r="R25" s="3">
        <f t="shared" si="15"/>
        <v>4.4716985771780493</v>
      </c>
      <c r="S25" s="3">
        <f t="shared" si="15"/>
        <v>2.2647792140414289</v>
      </c>
      <c r="T25" s="3">
        <f t="shared" si="15"/>
        <v>0.70613126375075519</v>
      </c>
      <c r="U25" s="3">
        <f t="shared" si="15"/>
        <v>0.28360970251839823</v>
      </c>
      <c r="V25" s="3">
        <f t="shared" si="15"/>
        <v>0.89976889811217775</v>
      </c>
      <c r="W25" s="3">
        <f t="shared" si="15"/>
        <v>0.22304972523803304</v>
      </c>
      <c r="X25" s="3">
        <f t="shared" si="15"/>
        <v>15.39376622857495</v>
      </c>
      <c r="AC25" s="3">
        <f>AC19/AC24*100</f>
        <v>16.567053681919099</v>
      </c>
      <c r="AJ25" s="3">
        <f>AJ19/AJ24*100</f>
        <v>0.51827343785132418</v>
      </c>
      <c r="AK25" s="3">
        <f>AK19/AK24*100</f>
        <v>5.052281202584247</v>
      </c>
      <c r="AT25" s="3">
        <f>AT19/AT24*100</f>
        <v>13.642870586119082</v>
      </c>
    </row>
    <row r="26" spans="1:55" ht="17.25" hidden="1" thickTop="1" x14ac:dyDescent="0.3">
      <c r="G26" s="107">
        <f>F19</f>
        <v>11376140</v>
      </c>
      <c r="H26" s="3">
        <f>+G19</f>
        <v>37697390</v>
      </c>
      <c r="I26" s="115">
        <f>G26/H26</f>
        <v>0.30177526879181821</v>
      </c>
      <c r="AL26" s="92">
        <v>36968</v>
      </c>
      <c r="AM26" s="92">
        <v>12951</v>
      </c>
      <c r="AN26" s="92">
        <v>20739</v>
      </c>
      <c r="AO26" s="92">
        <v>4587</v>
      </c>
      <c r="AP26" s="93">
        <v>751</v>
      </c>
      <c r="AQ26" s="94">
        <v>3697</v>
      </c>
      <c r="AR26" s="93">
        <v>3.9780000000000002</v>
      </c>
      <c r="AS26" s="93">
        <v>124</v>
      </c>
      <c r="AT26" s="94">
        <v>1213</v>
      </c>
      <c r="AU26" s="94"/>
      <c r="AV26" s="94">
        <v>6337</v>
      </c>
      <c r="AW26" s="93">
        <f>730+49</f>
        <v>779</v>
      </c>
      <c r="AX26" s="95">
        <v>3276</v>
      </c>
      <c r="AY26" s="3">
        <f>AU19/365</f>
        <v>65798.027397260274</v>
      </c>
    </row>
    <row r="27" spans="1:55" ht="17.25" hidden="1" thickBot="1" x14ac:dyDescent="0.35">
      <c r="D27" s="3">
        <v>12</v>
      </c>
    </row>
    <row r="28" spans="1:55" ht="17.25" hidden="1" thickTop="1" x14ac:dyDescent="0.3">
      <c r="C28" s="3" t="s">
        <v>43</v>
      </c>
      <c r="D28" s="3">
        <v>365</v>
      </c>
      <c r="G28" s="156" t="s">
        <v>62</v>
      </c>
      <c r="H28" s="157"/>
      <c r="I28" s="162" t="s">
        <v>63</v>
      </c>
      <c r="J28" s="165" t="s">
        <v>64</v>
      </c>
      <c r="K28" s="166"/>
      <c r="L28" s="166"/>
      <c r="M28" s="166"/>
      <c r="N28" s="166"/>
      <c r="O28" s="166"/>
      <c r="P28" s="166"/>
      <c r="Q28" s="166"/>
      <c r="R28" s="166"/>
      <c r="S28" s="166"/>
      <c r="T28" s="166"/>
      <c r="U28" s="167"/>
      <c r="AL28" s="3">
        <f>SUM(AM26:AN26)</f>
        <v>33690</v>
      </c>
      <c r="AM28" s="3">
        <v>12951</v>
      </c>
      <c r="AN28" s="3">
        <f>SUM(AO26:AX26)</f>
        <v>20767.977999999999</v>
      </c>
    </row>
    <row r="29" spans="1:55" hidden="1" x14ac:dyDescent="0.3">
      <c r="G29" s="158"/>
      <c r="H29" s="159"/>
      <c r="I29" s="163"/>
      <c r="J29" s="168" t="s">
        <v>57</v>
      </c>
      <c r="K29" s="99" t="s">
        <v>0</v>
      </c>
      <c r="L29" s="169" t="s">
        <v>66</v>
      </c>
      <c r="M29" s="170"/>
      <c r="N29" s="170"/>
      <c r="O29" s="170"/>
      <c r="P29" s="170"/>
      <c r="Q29" s="170"/>
      <c r="R29" s="170"/>
      <c r="S29" s="170"/>
      <c r="T29" s="171"/>
      <c r="U29" s="172" t="s">
        <v>16</v>
      </c>
    </row>
    <row r="30" spans="1:55" ht="17.25" hidden="1" thickBot="1" x14ac:dyDescent="0.35">
      <c r="G30" s="160"/>
      <c r="H30" s="161"/>
      <c r="I30" s="164"/>
      <c r="J30" s="164"/>
      <c r="K30" s="100" t="s">
        <v>65</v>
      </c>
      <c r="L30" s="101" t="s">
        <v>67</v>
      </c>
      <c r="M30" s="101" t="s">
        <v>68</v>
      </c>
      <c r="N30" s="101" t="s">
        <v>69</v>
      </c>
      <c r="O30" s="101" t="s">
        <v>70</v>
      </c>
      <c r="P30" s="101" t="s">
        <v>71</v>
      </c>
      <c r="Q30" s="101" t="s">
        <v>72</v>
      </c>
      <c r="R30" s="101" t="s">
        <v>1</v>
      </c>
      <c r="S30" s="101" t="s">
        <v>73</v>
      </c>
      <c r="T30" s="101" t="s">
        <v>6</v>
      </c>
      <c r="U30" s="173"/>
    </row>
    <row r="31" spans="1:55" ht="17.25" hidden="1" thickTop="1" x14ac:dyDescent="0.3">
      <c r="G31" s="153" t="s">
        <v>74</v>
      </c>
      <c r="H31" s="93" t="s">
        <v>57</v>
      </c>
      <c r="I31" s="92">
        <f>+G19/1000</f>
        <v>37697.39</v>
      </c>
      <c r="J31" s="92">
        <f>(K31+L31+U31)</f>
        <v>37697.39</v>
      </c>
      <c r="K31" s="92">
        <f>+H19/1000</f>
        <v>12951.97</v>
      </c>
      <c r="L31" s="92">
        <f>SUM(M31:T31)</f>
        <v>21468.91</v>
      </c>
      <c r="M31" s="92">
        <f>+I19/1000</f>
        <v>4587.4399999999996</v>
      </c>
      <c r="N31" s="94">
        <f>+O19/1000</f>
        <v>751.64</v>
      </c>
      <c r="O31" s="94">
        <f>+X19/1000</f>
        <v>3697.01</v>
      </c>
      <c r="P31" s="94">
        <f>+AC19/1000</f>
        <v>3978.79</v>
      </c>
      <c r="Q31" s="94">
        <f>+AJ19/1000</f>
        <v>124.47</v>
      </c>
      <c r="R31" s="94">
        <f>+AK19/1000</f>
        <v>1213.3699999999999</v>
      </c>
      <c r="S31" s="94">
        <f>+AR19/1000</f>
        <v>6337.49</v>
      </c>
      <c r="T31" s="94">
        <f>(+AL19+AM19+AN19+AO19+AP19+AQ19+AW19)/1000</f>
        <v>778.7</v>
      </c>
      <c r="U31" s="95">
        <f>+AT19/1000</f>
        <v>3276.51</v>
      </c>
      <c r="AL31" s="92">
        <v>36968</v>
      </c>
      <c r="AM31" s="96">
        <v>12951</v>
      </c>
      <c r="AN31" s="96">
        <v>20739</v>
      </c>
      <c r="AO31" s="92">
        <v>4587</v>
      </c>
      <c r="AP31" s="93">
        <v>751</v>
      </c>
      <c r="AQ31" s="94">
        <v>3697</v>
      </c>
      <c r="AR31" s="93">
        <v>3.9780000000000002</v>
      </c>
      <c r="AS31" s="93">
        <v>124</v>
      </c>
      <c r="AT31" s="94">
        <v>1213</v>
      </c>
      <c r="AU31" s="94"/>
      <c r="AV31" s="94">
        <v>6337</v>
      </c>
      <c r="AW31" s="93">
        <f>779+3249</f>
        <v>4028</v>
      </c>
      <c r="AX31" s="97">
        <v>3276</v>
      </c>
    </row>
    <row r="32" spans="1:55" hidden="1" x14ac:dyDescent="0.3">
      <c r="G32" s="154"/>
      <c r="H32" s="102" t="s">
        <v>46</v>
      </c>
      <c r="I32" s="103">
        <f>I31/I36</f>
        <v>3141.4491666666668</v>
      </c>
      <c r="J32" s="103">
        <f t="shared" ref="J32:U32" si="16">J31/J36</f>
        <v>3141.4491666666668</v>
      </c>
      <c r="K32" s="103">
        <f t="shared" si="16"/>
        <v>1079.3308333333332</v>
      </c>
      <c r="L32" s="103">
        <f t="shared" si="16"/>
        <v>1789.0758333333333</v>
      </c>
      <c r="M32" s="103">
        <f t="shared" si="16"/>
        <v>382.28666666666663</v>
      </c>
      <c r="N32" s="103">
        <f t="shared" si="16"/>
        <v>62.636666666666663</v>
      </c>
      <c r="O32" s="103">
        <f t="shared" si="16"/>
        <v>308.0841666666667</v>
      </c>
      <c r="P32" s="103">
        <f t="shared" si="16"/>
        <v>331.56583333333333</v>
      </c>
      <c r="Q32" s="103">
        <f t="shared" si="16"/>
        <v>10.3725</v>
      </c>
      <c r="R32" s="103">
        <f t="shared" si="16"/>
        <v>101.11416666666666</v>
      </c>
      <c r="S32" s="103">
        <f t="shared" si="16"/>
        <v>528.12416666666661</v>
      </c>
      <c r="T32" s="103">
        <f t="shared" si="16"/>
        <v>64.891666666666666</v>
      </c>
      <c r="U32" s="103">
        <f t="shared" si="16"/>
        <v>273.04250000000002</v>
      </c>
      <c r="AY32" s="3">
        <f>AY19*1.1</f>
        <v>5163511826</v>
      </c>
    </row>
    <row r="33" spans="7:50" ht="17.25" hidden="1" customHeight="1" thickBot="1" x14ac:dyDescent="0.35">
      <c r="G33" s="155"/>
      <c r="H33" s="104" t="s">
        <v>43</v>
      </c>
      <c r="I33" s="106">
        <f>I31/I37</f>
        <v>103.2805205479452</v>
      </c>
      <c r="J33" s="106">
        <f t="shared" ref="J33:U33" si="17">J31/J37</f>
        <v>103.2805205479452</v>
      </c>
      <c r="K33" s="106">
        <f t="shared" si="17"/>
        <v>35.484849315068494</v>
      </c>
      <c r="L33" s="106">
        <f t="shared" si="17"/>
        <v>58.818931506849317</v>
      </c>
      <c r="M33" s="106">
        <f t="shared" si="17"/>
        <v>12.568328767123287</v>
      </c>
      <c r="N33" s="106">
        <f t="shared" si="17"/>
        <v>2.0592876712328767</v>
      </c>
      <c r="O33" s="106">
        <f t="shared" si="17"/>
        <v>10.128794520547945</v>
      </c>
      <c r="P33" s="106">
        <f t="shared" si="17"/>
        <v>10.900794520547946</v>
      </c>
      <c r="Q33" s="105">
        <f t="shared" si="17"/>
        <v>0.34101369863013697</v>
      </c>
      <c r="R33" s="106">
        <f t="shared" si="17"/>
        <v>3.3243013698630133</v>
      </c>
      <c r="S33" s="106">
        <f t="shared" si="17"/>
        <v>17.362986301369862</v>
      </c>
      <c r="T33" s="106">
        <f t="shared" si="17"/>
        <v>2.1334246575342468</v>
      </c>
      <c r="U33" s="106">
        <f t="shared" si="17"/>
        <v>8.9767397260273984</v>
      </c>
      <c r="AL33" s="3">
        <f>AX33+AN33+AM33</f>
        <v>36967.978000000003</v>
      </c>
      <c r="AM33" s="3">
        <v>12951</v>
      </c>
      <c r="AN33" s="3">
        <f>SUM(AO31:AW31)</f>
        <v>20740.977999999999</v>
      </c>
      <c r="AX33" s="3">
        <v>3276</v>
      </c>
    </row>
    <row r="34" spans="7:50" ht="17.25" hidden="1" thickTop="1" x14ac:dyDescent="0.3"/>
    <row r="35" spans="7:50" hidden="1" x14ac:dyDescent="0.3">
      <c r="AL35" s="98">
        <f>AL31-AL33</f>
        <v>2.1999999997206032E-2</v>
      </c>
    </row>
    <row r="36" spans="7:50" hidden="1" x14ac:dyDescent="0.3">
      <c r="I36" s="3">
        <v>12</v>
      </c>
      <c r="J36" s="3">
        <v>12</v>
      </c>
      <c r="K36" s="3">
        <v>12</v>
      </c>
      <c r="L36" s="3">
        <v>12</v>
      </c>
      <c r="M36" s="3">
        <v>12</v>
      </c>
      <c r="N36" s="3">
        <v>12</v>
      </c>
      <c r="O36" s="3">
        <v>12</v>
      </c>
      <c r="P36" s="3">
        <v>12</v>
      </c>
      <c r="Q36" s="3">
        <v>12</v>
      </c>
      <c r="R36" s="3">
        <v>12</v>
      </c>
      <c r="S36" s="3">
        <v>12</v>
      </c>
      <c r="T36" s="3">
        <v>12</v>
      </c>
      <c r="U36" s="3">
        <v>12</v>
      </c>
    </row>
    <row r="37" spans="7:50" hidden="1" x14ac:dyDescent="0.3">
      <c r="I37" s="3">
        <v>365</v>
      </c>
      <c r="J37" s="3">
        <v>365</v>
      </c>
      <c r="K37" s="3">
        <v>365</v>
      </c>
      <c r="L37" s="3">
        <v>365</v>
      </c>
      <c r="M37" s="3">
        <v>365</v>
      </c>
      <c r="N37" s="3">
        <v>365</v>
      </c>
      <c r="O37" s="3">
        <v>365</v>
      </c>
      <c r="P37" s="3">
        <v>365</v>
      </c>
      <c r="Q37" s="3">
        <v>365</v>
      </c>
      <c r="R37" s="3">
        <v>365</v>
      </c>
      <c r="S37" s="3">
        <v>365</v>
      </c>
      <c r="T37" s="3">
        <v>365</v>
      </c>
      <c r="U37" s="3">
        <v>365</v>
      </c>
      <c r="AS37" s="3">
        <v>10760280</v>
      </c>
    </row>
    <row r="38" spans="7:50" hidden="1" x14ac:dyDescent="0.3">
      <c r="AS38" s="3">
        <v>7417970</v>
      </c>
    </row>
    <row r="39" spans="7:50" hidden="1" x14ac:dyDescent="0.3">
      <c r="AS39" s="14">
        <f>7417970/10760280</f>
        <v>0.68938447698387029</v>
      </c>
    </row>
    <row r="40" spans="7:50" hidden="1" x14ac:dyDescent="0.3"/>
    <row r="41" spans="7:50" hidden="1" x14ac:dyDescent="0.3"/>
    <row r="42" spans="7:50" hidden="1" x14ac:dyDescent="0.3"/>
    <row r="43" spans="7:50" hidden="1" x14ac:dyDescent="0.3"/>
  </sheetData>
  <mergeCells count="37">
    <mergeCell ref="G31:G33"/>
    <mergeCell ref="G28:H30"/>
    <mergeCell ref="I28:I30"/>
    <mergeCell ref="J28:U28"/>
    <mergeCell ref="J29:J30"/>
    <mergeCell ref="L29:T29"/>
    <mergeCell ref="U29:U30"/>
    <mergeCell ref="A1:AY3"/>
    <mergeCell ref="AW4:AY4"/>
    <mergeCell ref="A5:A6"/>
    <mergeCell ref="B5:B6"/>
    <mergeCell ref="C5:G5"/>
    <mergeCell ref="H5:H6"/>
    <mergeCell ref="I5:I6"/>
    <mergeCell ref="J5:O5"/>
    <mergeCell ref="AP5:AP6"/>
    <mergeCell ref="AQ5:AQ6"/>
    <mergeCell ref="AR5:AR6"/>
    <mergeCell ref="AS5:AS6"/>
    <mergeCell ref="AT5:AT6"/>
    <mergeCell ref="AV5:AV6"/>
    <mergeCell ref="AD5:AJ5"/>
    <mergeCell ref="AK5:AK6"/>
    <mergeCell ref="A21:B21"/>
    <mergeCell ref="AW22:AY22"/>
    <mergeCell ref="P5:X5"/>
    <mergeCell ref="Y5:AC5"/>
    <mergeCell ref="AW5:AW6"/>
    <mergeCell ref="AO5:AO6"/>
    <mergeCell ref="A7:A18"/>
    <mergeCell ref="A22:B22"/>
    <mergeCell ref="AL5:AL6"/>
    <mergeCell ref="AM5:AM6"/>
    <mergeCell ref="AN5:AN6"/>
    <mergeCell ref="A19:B19"/>
    <mergeCell ref="A20:B20"/>
    <mergeCell ref="AU5:AU6"/>
  </mergeCells>
  <phoneticPr fontId="11" type="noConversion"/>
  <pageMargins left="0.69972223043441772" right="0.69972223043441772" top="0.75" bottom="0.75" header="0.30000001192092896" footer="0.30000001192092896"/>
  <pageSetup paperSize="8" scale="96" fitToHeight="0" orientation="landscape" r:id="rId1"/>
  <colBreaks count="1" manualBreakCount="1">
    <brk id="37" max="16383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576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2025년도</vt:lpstr>
      <vt:lpstr>'2025년도'!Print_Area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Runner</dc:creator>
  <cp:lastModifiedBy>Owner</cp:lastModifiedBy>
  <cp:revision>127</cp:revision>
  <cp:lastPrinted>2020-04-10T00:18:23Z</cp:lastPrinted>
  <dcterms:created xsi:type="dcterms:W3CDTF">2020-02-12T04:22:38Z</dcterms:created>
  <dcterms:modified xsi:type="dcterms:W3CDTF">2026-04-24T02:09:55Z</dcterms:modified>
  <cp:version>1100.0100.01</cp:version>
</cp:coreProperties>
</file>