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255" activeTab="1"/>
  </bookViews>
  <sheets>
    <sheet name="관용차량현황" sheetId="1" r:id="rId1"/>
    <sheet name="유류사용량(월별)" sheetId="2" r:id="rId2"/>
  </sheets>
  <calcPr calcId="162913"/>
</workbook>
</file>

<file path=xl/calcChain.xml><?xml version="1.0" encoding="utf-8"?>
<calcChain xmlns="http://schemas.openxmlformats.org/spreadsheetml/2006/main">
  <c r="D26" i="2" l="1"/>
  <c r="D25" i="2"/>
  <c r="D24" i="2"/>
  <c r="D23" i="2"/>
  <c r="C25" i="2"/>
  <c r="C26" i="2"/>
  <c r="C24" i="2"/>
  <c r="C23" i="2"/>
  <c r="D22" i="2"/>
  <c r="D20" i="2"/>
  <c r="D19" i="2"/>
  <c r="C22" i="2"/>
  <c r="C21" i="2"/>
  <c r="C20" i="2"/>
  <c r="C19" i="2"/>
  <c r="D18" i="2"/>
  <c r="D17" i="2"/>
  <c r="D16" i="2"/>
  <c r="D15" i="2"/>
  <c r="C18" i="2"/>
  <c r="C17" i="2"/>
  <c r="C16" i="2"/>
  <c r="C15" i="2"/>
  <c r="D14" i="2"/>
  <c r="D13" i="2"/>
  <c r="D12" i="2"/>
  <c r="D11" i="2"/>
  <c r="C14" i="2"/>
  <c r="C13" i="2"/>
  <c r="C12" i="2"/>
  <c r="C11" i="2"/>
  <c r="D10" i="2"/>
  <c r="C10" i="2"/>
  <c r="D9" i="2"/>
  <c r="C9" i="2"/>
  <c r="D8" i="2"/>
  <c r="C8" i="2"/>
  <c r="D7" i="2"/>
  <c r="C7" i="2"/>
  <c r="D6" i="2"/>
  <c r="D5" i="2"/>
  <c r="D4" i="2"/>
  <c r="D3" i="2"/>
  <c r="C6" i="2"/>
  <c r="C4" i="2"/>
  <c r="C3" i="2"/>
  <c r="E19" i="2" l="1"/>
  <c r="E7" i="2"/>
  <c r="E3" i="2"/>
  <c r="C30" i="2"/>
  <c r="D30" i="2" l="1"/>
  <c r="C29" i="2"/>
  <c r="E11" i="2"/>
  <c r="E15" i="2"/>
  <c r="E23" i="2" l="1"/>
  <c r="D29" i="2" l="1"/>
  <c r="D28" i="2" l="1"/>
  <c r="C27" i="2"/>
  <c r="C28" i="2"/>
  <c r="D27" i="2"/>
  <c r="E27" i="2"/>
</calcChain>
</file>

<file path=xl/sharedStrings.xml><?xml version="1.0" encoding="utf-8"?>
<sst xmlns="http://schemas.openxmlformats.org/spreadsheetml/2006/main" count="319" uniqueCount="179">
  <si>
    <t>차량번호</t>
    <phoneticPr fontId="53" type="noConversion"/>
  </si>
  <si>
    <t>차종</t>
    <phoneticPr fontId="53" type="noConversion"/>
  </si>
  <si>
    <t>구입일자</t>
    <phoneticPr fontId="53" type="noConversion"/>
  </si>
  <si>
    <t>운행부서</t>
    <phoneticPr fontId="53" type="noConversion"/>
  </si>
  <si>
    <t>순번</t>
    <phoneticPr fontId="53" type="noConversion"/>
  </si>
  <si>
    <t>비 고</t>
    <phoneticPr fontId="53" type="noConversion"/>
  </si>
  <si>
    <t>월</t>
    <phoneticPr fontId="53" type="noConversion"/>
  </si>
  <si>
    <t>종류</t>
    <phoneticPr fontId="53" type="noConversion"/>
  </si>
  <si>
    <t>사용량(ℓ)</t>
    <phoneticPr fontId="53" type="noConversion"/>
  </si>
  <si>
    <t>금액 (원)</t>
    <phoneticPr fontId="53" type="noConversion"/>
  </si>
  <si>
    <t>비  고</t>
    <phoneticPr fontId="53" type="noConversion"/>
  </si>
  <si>
    <t>경유</t>
    <phoneticPr fontId="53" type="noConversion"/>
  </si>
  <si>
    <t>휘발유</t>
    <phoneticPr fontId="53" type="noConversion"/>
  </si>
  <si>
    <t>합계(원)</t>
    <phoneticPr fontId="53" type="noConversion"/>
  </si>
  <si>
    <t>계</t>
    <phoneticPr fontId="53" type="noConversion"/>
  </si>
  <si>
    <t>전기차</t>
    <phoneticPr fontId="53" type="noConversion"/>
  </si>
  <si>
    <t>중형승용</t>
    <phoneticPr fontId="53" type="noConversion"/>
  </si>
  <si>
    <t>소형화물</t>
    <phoneticPr fontId="53" type="noConversion"/>
  </si>
  <si>
    <t>중원구 건설과</t>
    <phoneticPr fontId="53" type="noConversion"/>
  </si>
  <si>
    <t>46다7300</t>
    <phoneticPr fontId="53" type="noConversion"/>
  </si>
  <si>
    <t>2017.08.17.</t>
    <phoneticPr fontId="53" type="noConversion"/>
  </si>
  <si>
    <t>경기06고9075</t>
    <phoneticPr fontId="53" type="noConversion"/>
  </si>
  <si>
    <t>건설기계</t>
    <phoneticPr fontId="53" type="noConversion"/>
  </si>
  <si>
    <t>2019.07.04.</t>
    <phoneticPr fontId="53" type="noConversion"/>
  </si>
  <si>
    <t>15톤덤프(제설)</t>
    <phoneticPr fontId="53" type="noConversion"/>
  </si>
  <si>
    <t>87보9997</t>
    <phoneticPr fontId="53" type="noConversion"/>
  </si>
  <si>
    <t>90라1653</t>
    <phoneticPr fontId="53" type="noConversion"/>
  </si>
  <si>
    <t>83어3055</t>
    <phoneticPr fontId="53" type="noConversion"/>
  </si>
  <si>
    <t>85모0776</t>
    <phoneticPr fontId="53" type="noConversion"/>
  </si>
  <si>
    <t>95부5840</t>
    <phoneticPr fontId="53" type="noConversion"/>
  </si>
  <si>
    <t>81구3636</t>
    <phoneticPr fontId="53" type="noConversion"/>
  </si>
  <si>
    <t>83어3050</t>
    <phoneticPr fontId="53" type="noConversion"/>
  </si>
  <si>
    <t>83어3051</t>
    <phoneticPr fontId="53" type="noConversion"/>
  </si>
  <si>
    <t>21누6086</t>
    <phoneticPr fontId="53" type="noConversion"/>
  </si>
  <si>
    <t>81노2365</t>
    <phoneticPr fontId="53" type="noConversion"/>
  </si>
  <si>
    <t>89라3434</t>
    <phoneticPr fontId="53" type="noConversion"/>
  </si>
  <si>
    <t>소하천관리팀</t>
    <phoneticPr fontId="53" type="noConversion"/>
  </si>
  <si>
    <t>도로관리팀</t>
    <phoneticPr fontId="53" type="noConversion"/>
  </si>
  <si>
    <t>청소행정팀</t>
    <phoneticPr fontId="53" type="noConversion"/>
  </si>
  <si>
    <t>2014.04.14.</t>
    <phoneticPr fontId="53" type="noConversion"/>
  </si>
  <si>
    <t>메가트럭암롤</t>
    <phoneticPr fontId="53" type="noConversion"/>
  </si>
  <si>
    <t>2010.04.15.</t>
    <phoneticPr fontId="53" type="noConversion"/>
  </si>
  <si>
    <t>청소차량</t>
    <phoneticPr fontId="53" type="noConversion"/>
  </si>
  <si>
    <t>2019.07.08.</t>
    <phoneticPr fontId="53" type="noConversion"/>
  </si>
  <si>
    <t>대형 크레인</t>
    <phoneticPr fontId="53" type="noConversion"/>
  </si>
  <si>
    <t>청소차</t>
    <phoneticPr fontId="53" type="noConversion"/>
  </si>
  <si>
    <t>2017.05.26.</t>
    <phoneticPr fontId="53" type="noConversion"/>
  </si>
  <si>
    <t>진공식노면 청소차</t>
    <phoneticPr fontId="53" type="noConversion"/>
  </si>
  <si>
    <t>부커셰링노면청소차</t>
    <phoneticPr fontId="53" type="noConversion"/>
  </si>
  <si>
    <t>2014.06.19.</t>
    <phoneticPr fontId="53" type="noConversion"/>
  </si>
  <si>
    <t>2017.05.15.</t>
    <phoneticPr fontId="53" type="noConversion"/>
  </si>
  <si>
    <t>살수차</t>
    <phoneticPr fontId="53" type="noConversion"/>
  </si>
  <si>
    <t>천연가스차량</t>
    <phoneticPr fontId="53" type="noConversion"/>
  </si>
  <si>
    <t>다목적승용차</t>
    <phoneticPr fontId="53" type="noConversion"/>
  </si>
  <si>
    <t>2018.03.23.</t>
    <phoneticPr fontId="53" type="noConversion"/>
  </si>
  <si>
    <t>2017.04.04.</t>
    <phoneticPr fontId="53" type="noConversion"/>
  </si>
  <si>
    <t>135구3902</t>
    <phoneticPr fontId="65" type="noConversion"/>
  </si>
  <si>
    <t>45노5869</t>
    <phoneticPr fontId="65" type="noConversion"/>
  </si>
  <si>
    <t>07도3062</t>
    <phoneticPr fontId="65" type="noConversion"/>
  </si>
  <si>
    <t>04더9865</t>
    <phoneticPr fontId="65" type="noConversion"/>
  </si>
  <si>
    <t>725구5459</t>
    <phoneticPr fontId="65" type="noConversion"/>
  </si>
  <si>
    <t>800모6210</t>
    <phoneticPr fontId="65" type="noConversion"/>
  </si>
  <si>
    <t>27누2799</t>
    <phoneticPr fontId="65" type="noConversion"/>
  </si>
  <si>
    <t>52주9827</t>
    <phoneticPr fontId="65" type="noConversion"/>
  </si>
  <si>
    <t>27누2497</t>
    <phoneticPr fontId="65" type="noConversion"/>
  </si>
  <si>
    <t>27누2724</t>
    <phoneticPr fontId="65" type="noConversion"/>
  </si>
  <si>
    <t>05오0180</t>
    <phoneticPr fontId="65" type="noConversion"/>
  </si>
  <si>
    <t>04더9839</t>
    <phoneticPr fontId="65" type="noConversion"/>
  </si>
  <si>
    <t>41더4760</t>
    <phoneticPr fontId="65" type="noConversion"/>
  </si>
  <si>
    <t>07도3825</t>
    <phoneticPr fontId="65" type="noConversion"/>
  </si>
  <si>
    <t>34구4646</t>
    <phoneticPr fontId="65" type="noConversion"/>
  </si>
  <si>
    <t>66더3095</t>
    <phoneticPr fontId="65" type="noConversion"/>
  </si>
  <si>
    <t>103루7426</t>
    <phoneticPr fontId="65" type="noConversion"/>
  </si>
  <si>
    <t>46소8263</t>
    <phoneticPr fontId="65" type="noConversion"/>
  </si>
  <si>
    <t>89머6196</t>
    <phoneticPr fontId="65" type="noConversion"/>
  </si>
  <si>
    <t>12어5060</t>
    <phoneticPr fontId="65" type="noConversion"/>
  </si>
  <si>
    <t>89머6147</t>
    <phoneticPr fontId="65" type="noConversion"/>
  </si>
  <si>
    <t>93소0144</t>
    <phoneticPr fontId="65" type="noConversion"/>
  </si>
  <si>
    <t>46다7528</t>
    <phoneticPr fontId="65" type="noConversion"/>
  </si>
  <si>
    <t>08누2761</t>
    <phoneticPr fontId="65" type="noConversion"/>
  </si>
  <si>
    <t>27누2502</t>
    <phoneticPr fontId="65" type="noConversion"/>
  </si>
  <si>
    <t>89루5697</t>
    <phoneticPr fontId="65" type="noConversion"/>
  </si>
  <si>
    <t>83라0324</t>
    <phoneticPr fontId="65" type="noConversion"/>
  </si>
  <si>
    <t>89머6192</t>
    <phoneticPr fontId="65" type="noConversion"/>
  </si>
  <si>
    <t>87보9850</t>
    <phoneticPr fontId="65" type="noConversion"/>
  </si>
  <si>
    <t>94로0249</t>
    <phoneticPr fontId="65" type="noConversion"/>
  </si>
  <si>
    <t>88서6849</t>
    <phoneticPr fontId="65" type="noConversion"/>
  </si>
  <si>
    <t>38너2172</t>
    <phoneticPr fontId="65" type="noConversion"/>
  </si>
  <si>
    <t>2020.04.07</t>
    <phoneticPr fontId="65" type="noConversion"/>
  </si>
  <si>
    <t>2022.04.28</t>
    <phoneticPr fontId="65" type="noConversion"/>
  </si>
  <si>
    <t>2022.09.28</t>
    <phoneticPr fontId="65" type="noConversion"/>
  </si>
  <si>
    <t>2019.06.14</t>
    <phoneticPr fontId="65" type="noConversion"/>
  </si>
  <si>
    <t>2022.06.10</t>
    <phoneticPr fontId="65" type="noConversion"/>
  </si>
  <si>
    <t>2022.06.30</t>
    <phoneticPr fontId="65" type="noConversion"/>
  </si>
  <si>
    <t>2020.03.24</t>
    <phoneticPr fontId="65" type="noConversion"/>
  </si>
  <si>
    <t>2018.06.21</t>
    <phoneticPr fontId="65" type="noConversion"/>
  </si>
  <si>
    <t>2020.05.19</t>
    <phoneticPr fontId="65" type="noConversion"/>
  </si>
  <si>
    <t>2020.05.08</t>
    <phoneticPr fontId="65" type="noConversion"/>
  </si>
  <si>
    <t>2016.04.22</t>
    <phoneticPr fontId="65" type="noConversion"/>
  </si>
  <si>
    <t>2022.11.18</t>
    <phoneticPr fontId="65" type="noConversion"/>
  </si>
  <si>
    <t>2017.04.10</t>
    <phoneticPr fontId="65" type="noConversion"/>
  </si>
  <si>
    <t>2018.06.12</t>
    <phoneticPr fontId="65" type="noConversion"/>
  </si>
  <si>
    <t>2020.03.27</t>
    <phoneticPr fontId="65" type="noConversion"/>
  </si>
  <si>
    <t>2021.10.12</t>
    <phoneticPr fontId="65" type="noConversion"/>
  </si>
  <si>
    <t>2018.10.26</t>
    <phoneticPr fontId="65" type="noConversion"/>
  </si>
  <si>
    <t>2017.04.17</t>
    <phoneticPr fontId="65" type="noConversion"/>
  </si>
  <si>
    <t>2020.02.18</t>
    <phoneticPr fontId="65" type="noConversion"/>
  </si>
  <si>
    <t>2018.03.15</t>
    <phoneticPr fontId="65" type="noConversion"/>
  </si>
  <si>
    <t>2017.03.31</t>
    <phoneticPr fontId="65" type="noConversion"/>
  </si>
  <si>
    <t>2019.05.07</t>
    <phoneticPr fontId="65" type="noConversion"/>
  </si>
  <si>
    <t>2019.08.14</t>
    <phoneticPr fontId="65" type="noConversion"/>
  </si>
  <si>
    <t>2014.03.25</t>
    <phoneticPr fontId="65" type="noConversion"/>
  </si>
  <si>
    <t>2020.04.08</t>
    <phoneticPr fontId="65" type="noConversion"/>
  </si>
  <si>
    <t>2021.07.29</t>
    <phoneticPr fontId="65" type="noConversion"/>
  </si>
  <si>
    <t>2020.03.20</t>
    <phoneticPr fontId="65" type="noConversion"/>
  </si>
  <si>
    <t>시민과</t>
    <phoneticPr fontId="65" type="noConversion"/>
  </si>
  <si>
    <t>세무과</t>
    <phoneticPr fontId="65" type="noConversion"/>
  </si>
  <si>
    <t>사회복지과</t>
    <phoneticPr fontId="65" type="noConversion"/>
  </si>
  <si>
    <t>가정복지과</t>
    <phoneticPr fontId="65" type="noConversion"/>
  </si>
  <si>
    <t xml:space="preserve">경제교통과 </t>
    <phoneticPr fontId="65" type="noConversion"/>
  </si>
  <si>
    <t>환경위생과</t>
    <phoneticPr fontId="65" type="noConversion"/>
  </si>
  <si>
    <t>건설과</t>
    <phoneticPr fontId="65" type="noConversion"/>
  </si>
  <si>
    <t>건축과</t>
    <phoneticPr fontId="65" type="noConversion"/>
  </si>
  <si>
    <t>중형승용</t>
    <phoneticPr fontId="65" type="noConversion"/>
  </si>
  <si>
    <t>중형승합</t>
    <phoneticPr fontId="65" type="noConversion"/>
  </si>
  <si>
    <t>소형화물</t>
    <phoneticPr fontId="65" type="noConversion"/>
  </si>
  <si>
    <t>경형승용</t>
    <phoneticPr fontId="65" type="noConversion"/>
  </si>
  <si>
    <t>중형화물</t>
    <phoneticPr fontId="65" type="noConversion"/>
  </si>
  <si>
    <t>대형화물</t>
    <phoneticPr fontId="65" type="noConversion"/>
  </si>
  <si>
    <t>대형화물(특수)</t>
    <phoneticPr fontId="65" type="noConversion"/>
  </si>
  <si>
    <t>소형특수</t>
    <phoneticPr fontId="65" type="noConversion"/>
  </si>
  <si>
    <t>하이브리드</t>
    <phoneticPr fontId="65" type="noConversion"/>
  </si>
  <si>
    <t>수소전기차</t>
    <phoneticPr fontId="65" type="noConversion"/>
  </si>
  <si>
    <t>987도7474</t>
    <phoneticPr fontId="65" type="noConversion"/>
  </si>
  <si>
    <t>2023.06.23</t>
    <phoneticPr fontId="65" type="noConversion"/>
  </si>
  <si>
    <t>36나5793</t>
    <phoneticPr fontId="65" type="noConversion"/>
  </si>
  <si>
    <t>가스(LPG)</t>
    <phoneticPr fontId="53" type="noConversion"/>
  </si>
  <si>
    <t>2023.11.04</t>
    <phoneticPr fontId="65" type="noConversion"/>
  </si>
  <si>
    <t>총무과</t>
  </si>
  <si>
    <t>수소(kg)</t>
    <phoneticPr fontId="53" type="noConversion"/>
  </si>
  <si>
    <t>중원구 도시미관과</t>
    <phoneticPr fontId="53" type="noConversion"/>
  </si>
  <si>
    <t>7월</t>
    <phoneticPr fontId="53" type="noConversion"/>
  </si>
  <si>
    <t>8월</t>
    <phoneticPr fontId="53" type="noConversion"/>
  </si>
  <si>
    <t>9월</t>
    <phoneticPr fontId="53" type="noConversion"/>
  </si>
  <si>
    <t>10월</t>
    <phoneticPr fontId="53" type="noConversion"/>
  </si>
  <si>
    <t>11월</t>
    <phoneticPr fontId="53" type="noConversion"/>
  </si>
  <si>
    <t>12월</t>
    <phoneticPr fontId="53" type="noConversion"/>
  </si>
  <si>
    <t>34수4752</t>
    <phoneticPr fontId="65" type="noConversion"/>
  </si>
  <si>
    <t>중형승용</t>
    <phoneticPr fontId="65" type="noConversion"/>
  </si>
  <si>
    <t>2023.09.18.</t>
    <phoneticPr fontId="65" type="noConversion"/>
  </si>
  <si>
    <t>도시미관과</t>
    <phoneticPr fontId="65" type="noConversion"/>
  </si>
  <si>
    <t>824루1059</t>
    <phoneticPr fontId="65" type="noConversion"/>
  </si>
  <si>
    <t>2024.11.01.</t>
    <phoneticPr fontId="65" type="noConversion"/>
  </si>
  <si>
    <t>도시미관과</t>
    <phoneticPr fontId="65" type="noConversion"/>
  </si>
  <si>
    <t>소형화물</t>
    <phoneticPr fontId="65" type="noConversion"/>
  </si>
  <si>
    <t>804수6822</t>
    <phoneticPr fontId="65" type="noConversion"/>
  </si>
  <si>
    <t>2024.03.08.</t>
    <phoneticPr fontId="65" type="noConversion"/>
  </si>
  <si>
    <t>92도0527</t>
    <phoneticPr fontId="53" type="noConversion"/>
  </si>
  <si>
    <t>2023.10.25.</t>
    <phoneticPr fontId="53" type="noConversion"/>
  </si>
  <si>
    <t>메가트럭신압착진개</t>
    <phoneticPr fontId="65" type="noConversion"/>
  </si>
  <si>
    <t>92도0518</t>
    <phoneticPr fontId="53" type="noConversion"/>
  </si>
  <si>
    <t>2023.06.30.</t>
    <phoneticPr fontId="53" type="noConversion"/>
  </si>
  <si>
    <t>진공노면청소차</t>
    <phoneticPr fontId="53" type="noConversion"/>
  </si>
  <si>
    <t>2020.03.31.</t>
    <phoneticPr fontId="53" type="noConversion"/>
  </si>
  <si>
    <t>2021.03.17.</t>
    <phoneticPr fontId="53" type="noConversion"/>
  </si>
  <si>
    <t>17수4169</t>
    <phoneticPr fontId="65" type="noConversion"/>
  </si>
  <si>
    <t>소수전기차</t>
    <phoneticPr fontId="65" type="noConversion"/>
  </si>
  <si>
    <t>32가6194</t>
    <phoneticPr fontId="65" type="noConversion"/>
  </si>
  <si>
    <t>중원구청 총무과 이진범 031-729-6056</t>
    <phoneticPr fontId="53" type="noConversion"/>
  </si>
  <si>
    <t>2026년 1분기 기준 공무용차량 운영현황</t>
    <phoneticPr fontId="53" type="noConversion"/>
  </si>
  <si>
    <t>2025.04.01</t>
    <phoneticPr fontId="65" type="noConversion"/>
  </si>
  <si>
    <t>전기차</t>
    <phoneticPr fontId="65" type="noConversion"/>
  </si>
  <si>
    <t>2025.05.07</t>
    <phoneticPr fontId="65" type="noConversion"/>
  </si>
  <si>
    <t>848고8500</t>
    <phoneticPr fontId="65" type="noConversion"/>
  </si>
  <si>
    <t>2026.03.31</t>
    <phoneticPr fontId="65" type="noConversion"/>
  </si>
  <si>
    <t>87너1569</t>
    <phoneticPr fontId="65" type="noConversion"/>
  </si>
  <si>
    <t>2024.08.20</t>
    <phoneticPr fontId="65" type="noConversion"/>
  </si>
  <si>
    <t>848고8565</t>
    <phoneticPr fontId="65" type="noConversion"/>
  </si>
  <si>
    <r>
      <t xml:space="preserve">               </t>
    </r>
    <r>
      <rPr>
        <b/>
        <sz val="20"/>
        <color indexed="8"/>
        <rFont val="맑은 고딕"/>
        <family val="3"/>
        <charset val="129"/>
      </rPr>
      <t>2025년 하반기 중원구청 유류사용량</t>
    </r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</si>
</sst>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24" formatCode="\$#,##0_);[Red]\(\$#,##0\)"/>
    <numFmt numFmtId="176" formatCode="_(* #,##0_);_(* \(#,##0\);_(* &quot;-&quot;_);_(@_)"/>
    <numFmt numFmtId="177" formatCode="_(* #,##0.00_);_(* \(#,##0.00\);_(* &quot;-&quot;??_);_(@_)"/>
    <numFmt numFmtId="178" formatCode="yy&quot;₩&quot;/mm&quot;₩&quot;/dd"/>
    <numFmt numFmtId="17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0" formatCode="#,##0.\]0"/>
    <numFmt numFmtId="181" formatCode="#,##0.0\ \ \ \ \ "/>
    <numFmt numFmtId="182" formatCode="#,##0;&quot;-&quot;#,##0"/>
    <numFmt numFmtId="183" formatCode="&quot;₩&quot;#,##0.00;\!\-&quot;₩&quot;#,##0.00"/>
    <numFmt numFmtId="184" formatCode="0.00\ \ \ "/>
    <numFmt numFmtId="185" formatCode="_ * #,##0_ ;_ * \-#,##0_ ;_ * &quot;-&quot;_ ;_ @_ "/>
    <numFmt numFmtId="186" formatCode="#,##0.0"/>
    <numFmt numFmtId="187" formatCode="_ * #,##0.00_ ;_ * \-#,##0.00_ ;_ * &quot;-&quot;??_ ;_ @_ "/>
    <numFmt numFmtId="188" formatCode="0.0%\ "/>
    <numFmt numFmtId="189" formatCode="#,##0.000\ "/>
    <numFmt numFmtId="190" formatCode=".0"/>
    <numFmt numFmtId="191" formatCode="_ &quot;₩&quot;* #,##0_ ;_ &quot;₩&quot;* \-#,##0_ ;_ &quot;₩&quot;* &quot;-&quot;_ ;_ @_ "/>
    <numFmt numFmtId="192" formatCode="_ &quot;₩&quot;* #,##0.00_ ;_ &quot;₩&quot;* \-#,##0.00_ ;_ &quot;₩&quot;* &quot;-&quot;??_ ;_ @_ "/>
    <numFmt numFmtId="193" formatCode="&quot;SFr.&quot;#,##0.00;[Red]&quot;SFr.&quot;\-#,##0.00"/>
    <numFmt numFmtId="194" formatCode="#,##0;\(#,##0\)"/>
    <numFmt numFmtId="195" formatCode="d\.mmm"/>
    <numFmt numFmtId="196" formatCode="d\.m\.yy"/>
    <numFmt numFmtId="197" formatCode="_(* #,##0_);_(* \(#,##0\);_(* &quot;-&quot;??_);_(@_)"/>
    <numFmt numFmtId="198" formatCode="_(* #,##0.0_);_(* \(#,##0.0\);_(* &quot;-&quot;_);_(@_)"/>
    <numFmt numFmtId="199" formatCode="General_)"/>
    <numFmt numFmtId="200" formatCode="&quot;?#,##0;\-&quot;&quot;?&quot;#,##0"/>
    <numFmt numFmtId="201" formatCode="0.0_)"/>
    <numFmt numFmtId="202" formatCode="_-* #,##0.000_-;\-* #,##0.000_-;_-* &quot;-&quot;_-;_-@_-"/>
    <numFmt numFmtId="203" formatCode="#,##0_);[Red]\(#,##0\)"/>
  </numFmts>
  <fonts count="67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b/>
      <sz val="12"/>
      <name val="굴림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24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ÙÅÁÃ¼"/>
      <family val="3"/>
    </font>
    <font>
      <sz val="12"/>
      <name val="¹UAAA¼"/>
      <family val="3"/>
      <charset val="129"/>
    </font>
    <font>
      <sz val="12"/>
      <name val="¸íÁ¶"/>
      <family val="3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MS Serif"/>
      <family val="1"/>
    </font>
    <font>
      <sz val="12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45">
    <xf numFmtId="0" fontId="0" fillId="0" borderId="0">
      <alignment vertical="center"/>
    </xf>
    <xf numFmtId="24" fontId="3" fillId="0" borderId="0" applyFont="0" applyFill="0" applyBorder="0" applyAlignment="0" applyProtection="0"/>
    <xf numFmtId="178" fontId="1" fillId="0" borderId="0" applyNumberFormat="0" applyFont="0" applyFill="0" applyBorder="0" applyAlignment="0" applyProtection="0"/>
    <xf numFmtId="179" fontId="3" fillId="0" borderId="0" applyNumberFormat="0" applyFont="0" applyFill="0" applyBorder="0" applyAlignment="0" applyProtection="0"/>
    <xf numFmtId="178" fontId="1" fillId="0" borderId="0" applyNumberFormat="0" applyFont="0" applyFill="0" applyBorder="0" applyAlignment="0" applyProtection="0"/>
    <xf numFmtId="179" fontId="3" fillId="0" borderId="0" applyNumberFormat="0" applyFont="0" applyFill="0" applyBorder="0" applyAlignment="0" applyProtection="0"/>
    <xf numFmtId="40" fontId="4" fillId="0" borderId="1"/>
    <xf numFmtId="0" fontId="4" fillId="0" borderId="0"/>
    <xf numFmtId="0" fontId="4" fillId="0" borderId="0"/>
    <xf numFmtId="38" fontId="5" fillId="0" borderId="2">
      <alignment horizontal="right" vertical="center"/>
      <protection locked="0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9" fontId="4" fillId="0" borderId="0">
      <protection locked="0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91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4" fillId="0" borderId="0" applyFont="0" applyFill="0" applyBorder="0" applyAlignment="0" applyProtection="0"/>
    <xf numFmtId="0" fontId="33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/>
    <xf numFmtId="0" fontId="34" fillId="0" borderId="0">
      <alignment horizontal="center"/>
    </xf>
    <xf numFmtId="193" fontId="35" fillId="0" borderId="0" applyFill="0" applyBorder="0" applyAlignment="0"/>
    <xf numFmtId="0" fontId="36" fillId="0" borderId="0"/>
    <xf numFmtId="185" fontId="2" fillId="0" borderId="0" applyFont="0" applyFill="0" applyBorder="0" applyAlignment="0" applyProtection="0"/>
    <xf numFmtId="194" fontId="37" fillId="0" borderId="0"/>
    <xf numFmtId="187" fontId="2" fillId="0" borderId="0" applyFont="0" applyFill="0" applyBorder="0" applyAlignment="0" applyProtection="0"/>
    <xf numFmtId="0" fontId="38" fillId="0" borderId="0" applyNumberFormat="0" applyAlignment="0">
      <alignment horizontal="left"/>
    </xf>
    <xf numFmtId="195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7" fontId="4" fillId="0" borderId="0"/>
    <xf numFmtId="0" fontId="39" fillId="0" borderId="0" applyFill="0" applyBorder="0" applyAlignment="0" applyProtection="0"/>
    <xf numFmtId="198" fontId="4" fillId="0" borderId="0"/>
    <xf numFmtId="0" fontId="40" fillId="0" borderId="0" applyNumberFormat="0" applyAlignment="0">
      <alignment horizontal="left"/>
    </xf>
    <xf numFmtId="0" fontId="14" fillId="0" borderId="0">
      <protection locked="0"/>
    </xf>
    <xf numFmtId="0" fontId="14" fillId="0" borderId="0">
      <protection locked="0"/>
    </xf>
    <xf numFmtId="0" fontId="41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1" fillId="0" borderId="0">
      <protection locked="0"/>
    </xf>
    <xf numFmtId="2" fontId="39" fillId="0" borderId="0" applyFill="0" applyBorder="0" applyAlignment="0" applyProtection="0"/>
    <xf numFmtId="38" fontId="42" fillId="16" borderId="0" applyNumberFormat="0" applyBorder="0" applyAlignment="0" applyProtection="0"/>
    <xf numFmtId="0" fontId="43" fillId="0" borderId="0">
      <alignment horizontal="left"/>
    </xf>
    <xf numFmtId="0" fontId="44" fillId="0" borderId="3" applyNumberFormat="0" applyAlignment="0" applyProtection="0">
      <alignment horizontal="left" vertical="center"/>
    </xf>
    <xf numFmtId="0" fontId="44" fillId="0" borderId="4">
      <alignment horizontal="left" vertical="center"/>
    </xf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0" fontId="42" fillId="16" borderId="5" applyNumberFormat="0" applyBorder="0" applyAlignment="0" applyProtection="0"/>
    <xf numFmtId="199" fontId="46" fillId="0" borderId="0">
      <alignment horizontal="left"/>
    </xf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47" fillId="0" borderId="6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0" fontId="1" fillId="0" borderId="0"/>
    <xf numFmtId="0" fontId="2" fillId="0" borderId="0"/>
    <xf numFmtId="0" fontId="32" fillId="0" borderId="7"/>
    <xf numFmtId="10" fontId="2" fillId="0" borderId="0" applyFont="0" applyFill="0" applyBorder="0" applyAlignment="0" applyProtection="0"/>
    <xf numFmtId="30" fontId="48" fillId="0" borderId="0" applyNumberFormat="0" applyFill="0" applyBorder="0" applyAlignment="0" applyProtection="0">
      <alignment horizontal="left"/>
    </xf>
    <xf numFmtId="0" fontId="47" fillId="0" borderId="0"/>
    <xf numFmtId="40" fontId="49" fillId="0" borderId="0" applyBorder="0">
      <alignment horizontal="right"/>
    </xf>
    <xf numFmtId="201" fontId="50" fillId="0" borderId="0">
      <alignment horizontal="center"/>
    </xf>
    <xf numFmtId="0" fontId="51" fillId="0" borderId="0" applyFill="0" applyBorder="0" applyProtection="0">
      <alignment horizontal="centerContinuous" vertical="center"/>
    </xf>
    <xf numFmtId="0" fontId="52" fillId="16" borderId="0" applyFill="0" applyBorder="0" applyProtection="0">
      <alignment horizontal="center" vertical="center"/>
    </xf>
    <xf numFmtId="0" fontId="39" fillId="0" borderId="8" applyNumberFormat="0" applyFill="0" applyAlignment="0" applyProtection="0"/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9" applyNumberFormat="0" applyAlignment="0" applyProtection="0">
      <alignment vertical="center"/>
    </xf>
    <xf numFmtId="18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76" fontId="12" fillId="0" borderId="2">
      <alignment horizontal="center" vertical="center"/>
    </xf>
    <xf numFmtId="0" fontId="13" fillId="3" borderId="0" applyNumberFormat="0" applyBorder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" fillId="22" borderId="10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17" fillId="16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0" borderId="0"/>
    <xf numFmtId="0" fontId="20" fillId="0" borderId="0" applyNumberFormat="0" applyFill="0" applyBorder="0" applyAlignment="0" applyProtection="0">
      <alignment vertical="center"/>
    </xf>
    <xf numFmtId="0" fontId="21" fillId="24" borderId="11" applyNumberFormat="0" applyAlignment="0" applyProtection="0">
      <alignment vertical="center"/>
    </xf>
    <xf numFmtId="181" fontId="10" fillId="0" borderId="0">
      <alignment vertical="center"/>
    </xf>
    <xf numFmtId="176" fontId="57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182" fontId="24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25" fillId="7" borderId="9" applyNumberFormat="0" applyAlignment="0" applyProtection="0">
      <alignment vertical="center"/>
    </xf>
    <xf numFmtId="4" fontId="14" fillId="0" borderId="0">
      <protection locked="0"/>
    </xf>
    <xf numFmtId="184" fontId="10" fillId="0" borderId="0">
      <protection locked="0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Fill="0" applyBorder="0" applyProtection="0">
      <alignment horizontal="center" vertical="center" shrinkToFit="1"/>
    </xf>
    <xf numFmtId="0" fontId="30" fillId="4" borderId="0" applyNumberFormat="0" applyBorder="0" applyAlignment="0" applyProtection="0">
      <alignment vertical="center"/>
    </xf>
    <xf numFmtId="0" fontId="4" fillId="0" borderId="0"/>
    <xf numFmtId="0" fontId="31" fillId="21" borderId="17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" fillId="16" borderId="0" applyFill="0" applyBorder="0" applyProtection="0">
      <alignment horizontal="right"/>
    </xf>
    <xf numFmtId="40" fontId="4" fillId="0" borderId="1"/>
    <xf numFmtId="187" fontId="4" fillId="0" borderId="0" applyFont="0" applyFill="0" applyBorder="0" applyAlignment="0" applyProtection="0"/>
    <xf numFmtId="188" fontId="10" fillId="0" borderId="0">
      <protection locked="0"/>
    </xf>
    <xf numFmtId="0" fontId="1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4" fillId="0" borderId="18">
      <protection locked="0"/>
    </xf>
    <xf numFmtId="189" fontId="10" fillId="0" borderId="0">
      <protection locked="0"/>
    </xf>
    <xf numFmtId="190" fontId="10" fillId="0" borderId="0">
      <protection locked="0"/>
    </xf>
  </cellStyleXfs>
  <cellXfs count="103">
    <xf numFmtId="0" fontId="0" fillId="0" borderId="0" xfId="0">
      <alignment vertical="center"/>
    </xf>
    <xf numFmtId="0" fontId="54" fillId="0" borderId="5" xfId="141" applyFont="1" applyFill="1" applyBorder="1" applyAlignment="1">
      <alignment horizontal="center" vertical="center" shrinkToFit="1"/>
    </xf>
    <xf numFmtId="0" fontId="54" fillId="25" borderId="5" xfId="141" applyFont="1" applyFill="1" applyBorder="1" applyAlignment="1">
      <alignment horizontal="center" vertical="center" shrinkToFit="1"/>
    </xf>
    <xf numFmtId="0" fontId="59" fillId="26" borderId="19" xfId="0" applyFont="1" applyFill="1" applyBorder="1" applyAlignment="1">
      <alignment horizontal="center" vertical="center"/>
    </xf>
    <xf numFmtId="0" fontId="59" fillId="26" borderId="20" xfId="0" applyFont="1" applyFill="1" applyBorder="1" applyAlignment="1">
      <alignment horizontal="center" vertical="center"/>
    </xf>
    <xf numFmtId="0" fontId="59" fillId="26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5" fillId="25" borderId="5" xfId="141" applyFont="1" applyFill="1" applyBorder="1" applyAlignment="1">
      <alignment horizontal="center" vertical="center" shrinkToFit="1"/>
    </xf>
    <xf numFmtId="0" fontId="0" fillId="25" borderId="22" xfId="0" applyFont="1" applyFill="1" applyBorder="1" applyAlignment="1">
      <alignment horizontal="center" vertical="center"/>
    </xf>
    <xf numFmtId="0" fontId="60" fillId="0" borderId="22" xfId="0" applyFont="1" applyBorder="1" applyAlignment="1">
      <alignment horizontal="center" vertical="center" wrapText="1"/>
    </xf>
    <xf numFmtId="203" fontId="60" fillId="0" borderId="5" xfId="0" applyNumberFormat="1" applyFont="1" applyBorder="1" applyAlignment="1">
      <alignment horizontal="right" vertical="center"/>
    </xf>
    <xf numFmtId="203" fontId="60" fillId="0" borderId="5" xfId="0" applyNumberFormat="1" applyFont="1" applyBorder="1" applyAlignment="1">
      <alignment horizontal="right" vertical="center" wrapText="1"/>
    </xf>
    <xf numFmtId="203" fontId="0" fillId="0" borderId="5" xfId="0" applyNumberFormat="1" applyFont="1" applyBorder="1" applyAlignment="1">
      <alignment horizontal="right" vertical="center"/>
    </xf>
    <xf numFmtId="0" fontId="60" fillId="0" borderId="5" xfId="0" applyFont="1" applyBorder="1" applyAlignment="1">
      <alignment horizontal="center" vertical="center" wrapText="1"/>
    </xf>
    <xf numFmtId="0" fontId="60" fillId="0" borderId="23" xfId="0" applyFont="1" applyBorder="1" applyAlignment="1">
      <alignment horizontal="center" vertical="center" wrapText="1"/>
    </xf>
    <xf numFmtId="203" fontId="0" fillId="0" borderId="5" xfId="0" applyNumberFormat="1" applyFont="1" applyFill="1" applyBorder="1" applyAlignment="1">
      <alignment horizontal="right" vertical="center"/>
    </xf>
    <xf numFmtId="0" fontId="59" fillId="26" borderId="24" xfId="0" applyFont="1" applyFill="1" applyBorder="1" applyAlignment="1">
      <alignment horizontal="center" vertical="center"/>
    </xf>
    <xf numFmtId="0" fontId="59" fillId="26" borderId="5" xfId="0" applyFont="1" applyFill="1" applyBorder="1" applyAlignment="1">
      <alignment horizontal="center" vertical="center"/>
    </xf>
    <xf numFmtId="202" fontId="59" fillId="26" borderId="5" xfId="115" applyNumberFormat="1" applyFont="1" applyFill="1" applyBorder="1" applyAlignment="1">
      <alignment horizontal="center" vertical="center"/>
    </xf>
    <xf numFmtId="176" fontId="59" fillId="26" borderId="5" xfId="115" applyFont="1" applyFill="1" applyBorder="1" applyAlignment="1">
      <alignment horizontal="center" vertical="center"/>
    </xf>
    <xf numFmtId="0" fontId="59" fillId="26" borderId="22" xfId="0" applyFont="1" applyFill="1" applyBorder="1" applyAlignment="1">
      <alignment horizontal="center" vertical="center"/>
    </xf>
    <xf numFmtId="0" fontId="59" fillId="0" borderId="0" xfId="0" applyFont="1">
      <alignment vertical="center"/>
    </xf>
    <xf numFmtId="0" fontId="58" fillId="0" borderId="0" xfId="0" applyFont="1">
      <alignment vertical="center"/>
    </xf>
    <xf numFmtId="0" fontId="60" fillId="0" borderId="25" xfId="0" applyFont="1" applyBorder="1" applyAlignment="1">
      <alignment horizontal="center" vertical="center" wrapText="1"/>
    </xf>
    <xf numFmtId="203" fontId="0" fillId="0" borderId="25" xfId="0" applyNumberFormat="1" applyFont="1" applyBorder="1" applyAlignment="1">
      <alignment horizontal="right" vertical="center"/>
    </xf>
    <xf numFmtId="0" fontId="0" fillId="0" borderId="26" xfId="0" applyFont="1" applyBorder="1">
      <alignment vertical="center"/>
    </xf>
    <xf numFmtId="203" fontId="0" fillId="0" borderId="20" xfId="0" applyNumberFormat="1" applyFont="1" applyFill="1" applyBorder="1" applyAlignment="1">
      <alignment horizontal="right" vertical="center"/>
    </xf>
    <xf numFmtId="203" fontId="60" fillId="0" borderId="20" xfId="0" applyNumberFormat="1" applyFont="1" applyBorder="1" applyAlignment="1">
      <alignment horizontal="right" vertical="center" wrapText="1"/>
    </xf>
    <xf numFmtId="0" fontId="61" fillId="0" borderId="24" xfId="0" applyFont="1" applyBorder="1" applyAlignment="1">
      <alignment horizontal="center" vertical="center"/>
    </xf>
    <xf numFmtId="0" fontId="61" fillId="0" borderId="24" xfId="0" applyFont="1" applyFill="1" applyBorder="1" applyAlignment="1">
      <alignment horizontal="center" vertical="center"/>
    </xf>
    <xf numFmtId="0" fontId="61" fillId="0" borderId="28" xfId="0" applyFont="1" applyFill="1" applyBorder="1" applyAlignment="1">
      <alignment horizontal="center" vertical="center"/>
    </xf>
    <xf numFmtId="0" fontId="54" fillId="0" borderId="23" xfId="14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25" borderId="0" xfId="0" applyFill="1" applyBorder="1">
      <alignment vertical="center"/>
    </xf>
    <xf numFmtId="0" fontId="55" fillId="25" borderId="35" xfId="141" applyFont="1" applyFill="1" applyBorder="1" applyAlignment="1">
      <alignment horizontal="center" vertical="center" shrinkToFit="1"/>
    </xf>
    <xf numFmtId="0" fontId="55" fillId="25" borderId="5" xfId="141" applyFont="1" applyFill="1" applyBorder="1" applyAlignment="1">
      <alignment horizontal="center" vertical="center" wrapText="1" shrinkToFit="1"/>
    </xf>
    <xf numFmtId="0" fontId="55" fillId="25" borderId="25" xfId="141" applyFont="1" applyFill="1" applyBorder="1" applyAlignment="1">
      <alignment horizontal="center" vertical="center" shrinkToFit="1"/>
    </xf>
    <xf numFmtId="0" fontId="54" fillId="25" borderId="35" xfId="141" applyFont="1" applyFill="1" applyBorder="1" applyAlignment="1">
      <alignment horizontal="center" vertical="center" shrinkToFit="1"/>
    </xf>
    <xf numFmtId="0" fontId="54" fillId="25" borderId="25" xfId="141" applyFont="1" applyFill="1" applyBorder="1" applyAlignment="1">
      <alignment horizontal="center" vertical="center" shrinkToFit="1"/>
    </xf>
    <xf numFmtId="0" fontId="66" fillId="25" borderId="5" xfId="141" applyFont="1" applyFill="1" applyBorder="1" applyAlignment="1">
      <alignment horizontal="center" vertical="center" shrinkToFit="1"/>
    </xf>
    <xf numFmtId="0" fontId="66" fillId="25" borderId="35" xfId="141" applyFont="1" applyFill="1" applyBorder="1" applyAlignment="1">
      <alignment horizontal="center" vertical="center" shrinkToFit="1"/>
    </xf>
    <xf numFmtId="0" fontId="54" fillId="25" borderId="22" xfId="141" applyFont="1" applyFill="1" applyBorder="1" applyAlignment="1">
      <alignment horizontal="center" vertical="center" shrinkToFit="1"/>
    </xf>
    <xf numFmtId="0" fontId="54" fillId="25" borderId="36" xfId="141" applyFont="1" applyFill="1" applyBorder="1" applyAlignment="1">
      <alignment horizontal="center" vertical="center" shrinkToFit="1"/>
    </xf>
    <xf numFmtId="203" fontId="60" fillId="0" borderId="25" xfId="0" applyNumberFormat="1" applyFont="1" applyBorder="1" applyAlignment="1">
      <alignment horizontal="right" vertical="center" wrapText="1"/>
    </xf>
    <xf numFmtId="0" fontId="60" fillId="0" borderId="20" xfId="0" applyFont="1" applyBorder="1" applyAlignment="1">
      <alignment horizontal="center" vertical="center" wrapText="1"/>
    </xf>
    <xf numFmtId="0" fontId="59" fillId="0" borderId="0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 vertical="center" wrapText="1"/>
    </xf>
    <xf numFmtId="203" fontId="0" fillId="0" borderId="0" xfId="0" applyNumberFormat="1" applyFont="1" applyBorder="1" applyAlignment="1">
      <alignment horizontal="right" vertical="center"/>
    </xf>
    <xf numFmtId="203" fontId="60" fillId="0" borderId="0" xfId="0" applyNumberFormat="1" applyFont="1" applyBorder="1" applyAlignment="1">
      <alignment horizontal="right" vertical="center" wrapText="1"/>
    </xf>
    <xf numFmtId="203" fontId="64" fillId="0" borderId="0" xfId="0" applyNumberFormat="1" applyFont="1" applyBorder="1" applyAlignment="1">
      <alignment horizontal="center" vertical="center" wrapText="1"/>
    </xf>
    <xf numFmtId="1" fontId="0" fillId="0" borderId="5" xfId="0" applyNumberFormat="1" applyFont="1" applyFill="1" applyBorder="1" applyAlignment="1">
      <alignment horizontal="right" vertical="center"/>
    </xf>
    <xf numFmtId="1" fontId="0" fillId="0" borderId="5" xfId="0" applyNumberFormat="1" applyFont="1" applyBorder="1" applyAlignment="1">
      <alignment horizontal="right" vertical="center"/>
    </xf>
    <xf numFmtId="0" fontId="0" fillId="0" borderId="22" xfId="0" applyFont="1" applyBorder="1">
      <alignment vertical="center"/>
    </xf>
    <xf numFmtId="1" fontId="0" fillId="0" borderId="23" xfId="0" applyNumberFormat="1" applyBorder="1">
      <alignment vertical="center"/>
    </xf>
    <xf numFmtId="203" fontId="0" fillId="0" borderId="23" xfId="0" applyNumberFormat="1" applyBorder="1">
      <alignment vertical="center"/>
    </xf>
    <xf numFmtId="203" fontId="0" fillId="0" borderId="0" xfId="0" applyNumberFormat="1">
      <alignment vertical="center"/>
    </xf>
    <xf numFmtId="3" fontId="0" fillId="0" borderId="5" xfId="0" applyNumberFormat="1" applyFont="1" applyBorder="1" applyAlignment="1">
      <alignment horizontal="right" vertical="center"/>
    </xf>
    <xf numFmtId="0" fontId="61" fillId="0" borderId="19" xfId="0" applyFont="1" applyFill="1" applyBorder="1" applyAlignment="1">
      <alignment horizontal="center" vertical="center"/>
    </xf>
    <xf numFmtId="0" fontId="59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4" fillId="0" borderId="20" xfId="141" applyFont="1" applyFill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55" fillId="25" borderId="23" xfId="141" applyFont="1" applyFill="1" applyBorder="1" applyAlignment="1">
      <alignment horizontal="center" vertical="center" shrinkToFit="1"/>
    </xf>
    <xf numFmtId="0" fontId="54" fillId="25" borderId="23" xfId="141" applyFont="1" applyFill="1" applyBorder="1" applyAlignment="1">
      <alignment horizontal="center" vertical="center" shrinkToFit="1"/>
    </xf>
    <xf numFmtId="0" fontId="54" fillId="25" borderId="29" xfId="14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59" fillId="0" borderId="5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2" fillId="0" borderId="30" xfId="0" applyFont="1" applyBorder="1" applyAlignment="1">
      <alignment horizontal="center" vertical="center"/>
    </xf>
    <xf numFmtId="0" fontId="62" fillId="0" borderId="3" xfId="0" applyFont="1" applyBorder="1" applyAlignment="1">
      <alignment horizontal="center" vertical="center"/>
    </xf>
    <xf numFmtId="0" fontId="62" fillId="0" borderId="31" xfId="0" applyFont="1" applyBorder="1" applyAlignment="1">
      <alignment horizontal="center" vertical="center"/>
    </xf>
    <xf numFmtId="0" fontId="62" fillId="0" borderId="41" xfId="0" applyFont="1" applyBorder="1" applyAlignment="1">
      <alignment horizontal="center" vertical="center"/>
    </xf>
    <xf numFmtId="0" fontId="62" fillId="0" borderId="42" xfId="0" applyFont="1" applyBorder="1" applyAlignment="1">
      <alignment horizontal="center" vertical="center"/>
    </xf>
    <xf numFmtId="0" fontId="62" fillId="0" borderId="43" xfId="0" applyFont="1" applyBorder="1" applyAlignment="1">
      <alignment horizontal="center" vertical="center"/>
    </xf>
    <xf numFmtId="203" fontId="64" fillId="0" borderId="20" xfId="0" applyNumberFormat="1" applyFont="1" applyBorder="1" applyAlignment="1">
      <alignment horizontal="center" vertical="center" wrapText="1"/>
    </xf>
    <xf numFmtId="203" fontId="64" fillId="0" borderId="21" xfId="0" applyNumberFormat="1" applyFont="1" applyBorder="1" applyAlignment="1">
      <alignment horizontal="center" vertical="center" wrapText="1"/>
    </xf>
    <xf numFmtId="203" fontId="64" fillId="0" borderId="5" xfId="0" applyNumberFormat="1" applyFont="1" applyBorder="1" applyAlignment="1">
      <alignment horizontal="center" vertical="center" wrapText="1"/>
    </xf>
    <xf numFmtId="203" fontId="64" fillId="0" borderId="22" xfId="0" applyNumberFormat="1" applyFont="1" applyBorder="1" applyAlignment="1">
      <alignment horizontal="center" vertical="center" wrapText="1"/>
    </xf>
    <xf numFmtId="203" fontId="64" fillId="0" borderId="23" xfId="0" applyNumberFormat="1" applyFont="1" applyBorder="1" applyAlignment="1">
      <alignment horizontal="center" vertical="center" wrapText="1"/>
    </xf>
    <xf numFmtId="203" fontId="64" fillId="0" borderId="29" xfId="0" applyNumberFormat="1" applyFont="1" applyBorder="1" applyAlignment="1">
      <alignment horizontal="center" vertical="center" wrapText="1"/>
    </xf>
    <xf numFmtId="0" fontId="59" fillId="0" borderId="19" xfId="0" applyFont="1" applyBorder="1" applyAlignment="1">
      <alignment horizontal="center" vertical="center"/>
    </xf>
    <xf numFmtId="0" fontId="59" fillId="0" borderId="24" xfId="0" applyFont="1" applyBorder="1" applyAlignment="1">
      <alignment horizontal="center" vertical="center"/>
    </xf>
    <xf numFmtId="0" fontId="59" fillId="0" borderId="28" xfId="0" applyFont="1" applyBorder="1" applyAlignment="1">
      <alignment horizontal="center" vertical="center"/>
    </xf>
    <xf numFmtId="0" fontId="63" fillId="0" borderId="32" xfId="0" applyFont="1" applyBorder="1" applyAlignment="1">
      <alignment horizontal="left" vertical="center"/>
    </xf>
    <xf numFmtId="0" fontId="63" fillId="0" borderId="33" xfId="0" applyFont="1" applyBorder="1" applyAlignment="1">
      <alignment horizontal="left" vertical="center"/>
    </xf>
    <xf numFmtId="0" fontId="63" fillId="0" borderId="34" xfId="0" applyFont="1" applyBorder="1" applyAlignment="1">
      <alignment horizontal="left" vertical="center"/>
    </xf>
    <xf numFmtId="203" fontId="60" fillId="0" borderId="5" xfId="0" applyNumberFormat="1" applyFont="1" applyBorder="1" applyAlignment="1">
      <alignment horizontal="center" vertical="center"/>
    </xf>
    <xf numFmtId="203" fontId="60" fillId="0" borderId="25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203" fontId="60" fillId="0" borderId="39" xfId="0" applyNumberFormat="1" applyFont="1" applyBorder="1" applyAlignment="1">
      <alignment horizontal="center" vertical="center"/>
    </xf>
    <xf numFmtId="203" fontId="60" fillId="0" borderId="35" xfId="0" applyNumberFormat="1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25" borderId="27" xfId="0" applyFont="1" applyFill="1" applyBorder="1" applyAlignment="1">
      <alignment horizontal="center" vertical="center"/>
    </xf>
    <xf numFmtId="0" fontId="0" fillId="25" borderId="37" xfId="0" applyFont="1" applyFill="1" applyBorder="1" applyAlignment="1">
      <alignment horizontal="center" vertical="center"/>
    </xf>
    <xf numFmtId="0" fontId="0" fillId="25" borderId="40" xfId="0" applyFont="1" applyFill="1" applyBorder="1" applyAlignment="1">
      <alignment horizontal="center" vertical="center"/>
    </xf>
  </cellXfs>
  <cellStyles count="145">
    <cellStyle name="$" xfId="1"/>
    <cellStyle name="$_db진흥" xfId="2"/>
    <cellStyle name="$_SE40" xfId="3"/>
    <cellStyle name="$_견적2" xfId="4"/>
    <cellStyle name="$_기아" xfId="5"/>
    <cellStyle name="(1)" xfId="6"/>
    <cellStyle name="??&amp;O?&amp;H?_x0008__x000f__x0007_?_x0007__x0001__x0001_" xfId="7"/>
    <cellStyle name="??&amp;O?&amp;H?_x0008_??_x0007__x0001__x0001_" xfId="8"/>
    <cellStyle name="123" xfId="9"/>
    <cellStyle name="20% - 강조색1 2" xfId="10"/>
    <cellStyle name="20% - 강조색2 2" xfId="11"/>
    <cellStyle name="20% - 강조색3 2" xfId="12"/>
    <cellStyle name="20% - 강조색4 2" xfId="13"/>
    <cellStyle name="20% - 강조색5 2" xfId="14"/>
    <cellStyle name="20% - 강조색6 2" xfId="15"/>
    <cellStyle name="40% - 강조색1 2" xfId="16"/>
    <cellStyle name="40% - 강조색2 2" xfId="17"/>
    <cellStyle name="40% - 강조색3 2" xfId="18"/>
    <cellStyle name="40% - 강조색4 2" xfId="19"/>
    <cellStyle name="40% - 강조색5 2" xfId="20"/>
    <cellStyle name="40% - 강조색6 2" xfId="21"/>
    <cellStyle name="60" xfId="22"/>
    <cellStyle name="60% - 강조색1 2" xfId="23"/>
    <cellStyle name="60% - 강조색2 2" xfId="24"/>
    <cellStyle name="60% - 강조색3 2" xfId="25"/>
    <cellStyle name="60% - 강조색4 2" xfId="26"/>
    <cellStyle name="60% - 강조색5 2" xfId="27"/>
    <cellStyle name="60% - 강조색6 2" xfId="28"/>
    <cellStyle name="ÅëÈ­ [0]_´ë¿Ü" xfId="29"/>
    <cellStyle name="AeE­ [0]_INQUIRY ¿μ¾÷AßAø " xfId="30"/>
    <cellStyle name="ÅëÈ­_´ë¿Ü" xfId="31"/>
    <cellStyle name="AeE­_INQUIRY ¿μ¾÷AßAø " xfId="32"/>
    <cellStyle name="ÄÞ¸¶ [0]_´ë¿Ü" xfId="33"/>
    <cellStyle name="AÞ¸¶ [0]_INQUIRY ¿μ¾÷AßAø " xfId="34"/>
    <cellStyle name="ÄÞ¸¶_´ë¿Ü" xfId="35"/>
    <cellStyle name="AÞ¸¶_INQUIRY ¿μ¾÷AßAø " xfId="36"/>
    <cellStyle name="C￥AØ_¿μ¾÷CoE² " xfId="37"/>
    <cellStyle name="Ç¥ÁØ_±âº»ÀÏÀ§´ë°¡" xfId="38"/>
    <cellStyle name="Calc Currency (0)" xfId="39"/>
    <cellStyle name="category" xfId="40"/>
    <cellStyle name="Comma [0]_ SG&amp;A Bridge " xfId="41"/>
    <cellStyle name="comma zerodec" xfId="42"/>
    <cellStyle name="Comma_ SG&amp;A Bridge " xfId="43"/>
    <cellStyle name="Copied" xfId="44"/>
    <cellStyle name="Currency [0]_ SG&amp;A Bridge " xfId="45"/>
    <cellStyle name="Currency_ SG&amp;A Bridge " xfId="46"/>
    <cellStyle name="Currency1" xfId="47"/>
    <cellStyle name="Date" xfId="48"/>
    <cellStyle name="Dollar (zero dec)" xfId="49"/>
    <cellStyle name="Entered" xfId="50"/>
    <cellStyle name="F2" xfId="51"/>
    <cellStyle name="F3" xfId="52"/>
    <cellStyle name="F4" xfId="53"/>
    <cellStyle name="F5" xfId="54"/>
    <cellStyle name="F6" xfId="55"/>
    <cellStyle name="F7" xfId="56"/>
    <cellStyle name="F8" xfId="57"/>
    <cellStyle name="Fixed" xfId="58"/>
    <cellStyle name="Grey" xfId="59"/>
    <cellStyle name="HEADER" xfId="60"/>
    <cellStyle name="Header1" xfId="61"/>
    <cellStyle name="Header2" xfId="62"/>
    <cellStyle name="HEADING1" xfId="63"/>
    <cellStyle name="HEADING2" xfId="64"/>
    <cellStyle name="Input [yellow]" xfId="65"/>
    <cellStyle name="Midtitle" xfId="66"/>
    <cellStyle name="Milliers [0]_Arabian Spec" xfId="67"/>
    <cellStyle name="Milliers_Arabian Spec" xfId="68"/>
    <cellStyle name="Model" xfId="69"/>
    <cellStyle name="Mon?aire [0]_Arabian Spec" xfId="70"/>
    <cellStyle name="Mon?aire_Arabian Spec" xfId="71"/>
    <cellStyle name="Normal - Style1" xfId="72"/>
    <cellStyle name="Normal_ SG&amp;A Bridge " xfId="73"/>
    <cellStyle name="oft Excel]_x000d__x000a_Comment=The open=/f lines load custom functions into the Paste Function list._x000d__x000a_Maximized=1_x000d__x000a_AutoFormat=" xfId="74"/>
    <cellStyle name="Percent [2]" xfId="75"/>
    <cellStyle name="RevList" xfId="76"/>
    <cellStyle name="subhead" xfId="77"/>
    <cellStyle name="Subtotal" xfId="78"/>
    <cellStyle name="testtitle" xfId="79"/>
    <cellStyle name="title [1]" xfId="80"/>
    <cellStyle name="title [2]" xfId="81"/>
    <cellStyle name="Total" xfId="82"/>
    <cellStyle name="강조색1 2" xfId="83"/>
    <cellStyle name="강조색2 2" xfId="84"/>
    <cellStyle name="강조색3 2" xfId="85"/>
    <cellStyle name="강조색4 2" xfId="86"/>
    <cellStyle name="강조색5 2" xfId="87"/>
    <cellStyle name="강조색6 2" xfId="88"/>
    <cellStyle name="경고문 2" xfId="89"/>
    <cellStyle name="계산 2" xfId="90"/>
    <cellStyle name="고정소숫점" xfId="91"/>
    <cellStyle name="고정출력1" xfId="92"/>
    <cellStyle name="고정출력2" xfId="93"/>
    <cellStyle name="기본내역서" xfId="94"/>
    <cellStyle name="나쁨 2" xfId="95"/>
    <cellStyle name="날짜" xfId="96"/>
    <cellStyle name="달러" xfId="97"/>
    <cellStyle name="뒤에 오는 하이퍼링크_나-공종별자재집계" xfId="98"/>
    <cellStyle name="똿뗦먛귟 [0.00]_PRODUCT DETAIL Q1" xfId="99"/>
    <cellStyle name="똿뗦먛귟_PRODUCT DETAIL Q1" xfId="100"/>
    <cellStyle name="메모 2" xfId="101"/>
    <cellStyle name="믅됞 [0.00]_PRODUCT DETAIL Q1" xfId="102"/>
    <cellStyle name="믅됞_PRODUCT DETAIL Q1" xfId="103"/>
    <cellStyle name="백분율 [0]" xfId="104"/>
    <cellStyle name="백분율 [2]" xfId="105"/>
    <cellStyle name="백분율 2" xfId="106"/>
    <cellStyle name="백분율 3" xfId="107"/>
    <cellStyle name="백분율 4" xfId="108"/>
    <cellStyle name="백분율 5" xfId="109"/>
    <cellStyle name="보통 2" xfId="110"/>
    <cellStyle name="뷭?_BOOKSHIP" xfId="111"/>
    <cellStyle name="설명 텍스트 2" xfId="112"/>
    <cellStyle name="셀 확인 2" xfId="113"/>
    <cellStyle name="숫자(R)" xfId="114"/>
    <cellStyle name="쉼표 [0]" xfId="115" builtinId="6"/>
    <cellStyle name="쉼표 [0] 2" xfId="116"/>
    <cellStyle name="스타일 1" xfId="117"/>
    <cellStyle name="연결된 셀 2" xfId="118"/>
    <cellStyle name="요약 2" xfId="119"/>
    <cellStyle name="원" xfId="120"/>
    <cellStyle name="원_매내천" xfId="121"/>
    <cellStyle name="입력 2" xfId="122"/>
    <cellStyle name="자리수" xfId="123"/>
    <cellStyle name="자리수0" xfId="124"/>
    <cellStyle name="제목 1 2" xfId="125"/>
    <cellStyle name="제목 2 2" xfId="126"/>
    <cellStyle name="제목 3 2" xfId="127"/>
    <cellStyle name="제목 4 2" xfId="128"/>
    <cellStyle name="제목 5" xfId="129"/>
    <cellStyle name="좋음 2" xfId="130"/>
    <cellStyle name="지정되지 않음" xfId="131"/>
    <cellStyle name="출력 2" xfId="132"/>
    <cellStyle name="콤마 [0]_ 94경비율" xfId="133"/>
    <cellStyle name="콤마 [2]" xfId="134"/>
    <cellStyle name="콤마(1)" xfId="135"/>
    <cellStyle name="콤마_ 94경비율" xfId="136"/>
    <cellStyle name="퍼센트" xfId="137"/>
    <cellStyle name="표준" xfId="0" builtinId="0"/>
    <cellStyle name="표준 2" xfId="138"/>
    <cellStyle name="표준 3" xfId="139"/>
    <cellStyle name="標準_Akia(F）-8" xfId="140"/>
    <cellStyle name="표준_Sheet1" xfId="141"/>
    <cellStyle name="합산" xfId="142"/>
    <cellStyle name="화폐기호" xfId="143"/>
    <cellStyle name="화폐기호0" xfId="1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topLeftCell="A4" workbookViewId="0">
      <selection activeCell="F15" sqref="F15"/>
    </sheetView>
  </sheetViews>
  <sheetFormatPr defaultRowHeight="16.5"/>
  <cols>
    <col min="1" max="1" width="5" customWidth="1"/>
    <col min="2" max="2" width="13.375" customWidth="1"/>
    <col min="3" max="3" width="13" bestFit="1" customWidth="1"/>
    <col min="4" max="4" width="12.625" customWidth="1"/>
    <col min="5" max="5" width="12.125" customWidth="1"/>
    <col min="6" max="6" width="17.875" style="6" bestFit="1" customWidth="1"/>
    <col min="7" max="7" width="8.25" customWidth="1"/>
  </cols>
  <sheetData>
    <row r="1" spans="1:6" ht="51.75" customHeight="1" thickBot="1">
      <c r="A1" s="73" t="s">
        <v>169</v>
      </c>
      <c r="B1" s="74"/>
      <c r="C1" s="74"/>
      <c r="D1" s="74"/>
      <c r="E1" s="74"/>
      <c r="F1" s="75"/>
    </row>
    <row r="2" spans="1:6" ht="51.75" customHeight="1" thickBot="1">
      <c r="A2" s="74" t="s">
        <v>168</v>
      </c>
      <c r="B2" s="74"/>
      <c r="C2" s="74"/>
      <c r="D2" s="74"/>
      <c r="E2" s="74"/>
      <c r="F2" s="75"/>
    </row>
    <row r="3" spans="1:6" ht="31.5" customHeight="1">
      <c r="A3" s="3" t="s">
        <v>4</v>
      </c>
      <c r="B3" s="4" t="s">
        <v>0</v>
      </c>
      <c r="C3" s="4" t="s">
        <v>1</v>
      </c>
      <c r="D3" s="4" t="s">
        <v>2</v>
      </c>
      <c r="E3" s="4" t="s">
        <v>3</v>
      </c>
      <c r="F3" s="5" t="s">
        <v>5</v>
      </c>
    </row>
    <row r="4" spans="1:6" s="22" customFormat="1" ht="24" customHeight="1">
      <c r="A4" s="28">
        <v>1</v>
      </c>
      <c r="B4" s="7" t="s">
        <v>56</v>
      </c>
      <c r="C4" s="2" t="s">
        <v>123</v>
      </c>
      <c r="D4" s="2" t="s">
        <v>88</v>
      </c>
      <c r="E4" s="2" t="s">
        <v>138</v>
      </c>
      <c r="F4" s="41" t="s">
        <v>131</v>
      </c>
    </row>
    <row r="5" spans="1:6" ht="24" customHeight="1">
      <c r="A5" s="65">
        <v>2</v>
      </c>
      <c r="B5" s="7" t="s">
        <v>165</v>
      </c>
      <c r="C5" s="2" t="s">
        <v>123</v>
      </c>
      <c r="D5" s="2" t="s">
        <v>170</v>
      </c>
      <c r="E5" s="2" t="s">
        <v>138</v>
      </c>
      <c r="F5" s="41" t="s">
        <v>166</v>
      </c>
    </row>
    <row r="6" spans="1:6" ht="24" customHeight="1">
      <c r="A6" s="28">
        <v>3</v>
      </c>
      <c r="B6" s="7" t="s">
        <v>57</v>
      </c>
      <c r="C6" s="2" t="s">
        <v>123</v>
      </c>
      <c r="D6" s="2" t="s">
        <v>89</v>
      </c>
      <c r="E6" s="2" t="s">
        <v>138</v>
      </c>
      <c r="F6" s="41" t="s">
        <v>132</v>
      </c>
    </row>
    <row r="7" spans="1:6" ht="24" customHeight="1">
      <c r="A7" s="65">
        <v>5</v>
      </c>
      <c r="B7" s="7" t="s">
        <v>58</v>
      </c>
      <c r="C7" s="2" t="s">
        <v>123</v>
      </c>
      <c r="D7" s="2" t="s">
        <v>90</v>
      </c>
      <c r="E7" s="2" t="s">
        <v>138</v>
      </c>
      <c r="F7" s="41" t="s">
        <v>15</v>
      </c>
    </row>
    <row r="8" spans="1:6" ht="24" customHeight="1">
      <c r="A8" s="28">
        <v>6</v>
      </c>
      <c r="B8" s="7" t="s">
        <v>59</v>
      </c>
      <c r="C8" s="2" t="s">
        <v>123</v>
      </c>
      <c r="D8" s="2" t="s">
        <v>91</v>
      </c>
      <c r="E8" s="2" t="s">
        <v>138</v>
      </c>
      <c r="F8" s="41" t="s">
        <v>131</v>
      </c>
    </row>
    <row r="9" spans="1:6" ht="24" customHeight="1">
      <c r="A9" s="28">
        <v>7</v>
      </c>
      <c r="B9" s="7" t="s">
        <v>60</v>
      </c>
      <c r="C9" s="2" t="s">
        <v>124</v>
      </c>
      <c r="D9" s="2" t="s">
        <v>92</v>
      </c>
      <c r="E9" s="2" t="s">
        <v>138</v>
      </c>
      <c r="F9" s="41"/>
    </row>
    <row r="10" spans="1:6" ht="24" customHeight="1">
      <c r="A10" s="65">
        <v>8</v>
      </c>
      <c r="B10" s="7" t="s">
        <v>61</v>
      </c>
      <c r="C10" s="2" t="s">
        <v>125</v>
      </c>
      <c r="D10" s="2" t="s">
        <v>93</v>
      </c>
      <c r="E10" s="2" t="s">
        <v>138</v>
      </c>
      <c r="F10" s="41"/>
    </row>
    <row r="11" spans="1:6" s="22" customFormat="1" ht="24" customHeight="1">
      <c r="A11" s="28">
        <v>9</v>
      </c>
      <c r="B11" s="7" t="s">
        <v>62</v>
      </c>
      <c r="C11" s="2" t="s">
        <v>123</v>
      </c>
      <c r="D11" s="2" t="s">
        <v>94</v>
      </c>
      <c r="E11" s="2" t="s">
        <v>115</v>
      </c>
      <c r="F11" s="41" t="s">
        <v>15</v>
      </c>
    </row>
    <row r="12" spans="1:6" ht="24" customHeight="1">
      <c r="A12" s="28">
        <v>10</v>
      </c>
      <c r="B12" s="7" t="s">
        <v>63</v>
      </c>
      <c r="C12" s="2" t="s">
        <v>123</v>
      </c>
      <c r="D12" s="2" t="s">
        <v>95</v>
      </c>
      <c r="E12" s="2" t="s">
        <v>116</v>
      </c>
      <c r="F12" s="41" t="s">
        <v>131</v>
      </c>
    </row>
    <row r="13" spans="1:6" s="22" customFormat="1" ht="24" customHeight="1">
      <c r="A13" s="65">
        <v>11</v>
      </c>
      <c r="B13" s="7" t="s">
        <v>64</v>
      </c>
      <c r="C13" s="2" t="s">
        <v>123</v>
      </c>
      <c r="D13" s="2" t="s">
        <v>96</v>
      </c>
      <c r="E13" s="2" t="s">
        <v>116</v>
      </c>
      <c r="F13" s="41" t="s">
        <v>15</v>
      </c>
    </row>
    <row r="14" spans="1:6" ht="24" customHeight="1">
      <c r="A14" s="28">
        <v>12</v>
      </c>
      <c r="B14" s="7" t="s">
        <v>167</v>
      </c>
      <c r="C14" s="2" t="s">
        <v>123</v>
      </c>
      <c r="D14" s="2" t="s">
        <v>172</v>
      </c>
      <c r="E14" s="2" t="s">
        <v>117</v>
      </c>
      <c r="F14" s="41" t="s">
        <v>171</v>
      </c>
    </row>
    <row r="15" spans="1:6" s="22" customFormat="1" ht="24" customHeight="1">
      <c r="A15" s="28">
        <v>13</v>
      </c>
      <c r="B15" s="7" t="s">
        <v>65</v>
      </c>
      <c r="C15" s="2" t="s">
        <v>123</v>
      </c>
      <c r="D15" s="2" t="s">
        <v>97</v>
      </c>
      <c r="E15" s="2" t="s">
        <v>117</v>
      </c>
      <c r="F15" s="41" t="s">
        <v>15</v>
      </c>
    </row>
    <row r="16" spans="1:6" ht="24" customHeight="1">
      <c r="A16" s="65">
        <v>14</v>
      </c>
      <c r="B16" s="7" t="s">
        <v>66</v>
      </c>
      <c r="C16" s="39" t="s">
        <v>123</v>
      </c>
      <c r="D16" s="2" t="s">
        <v>98</v>
      </c>
      <c r="E16" s="2" t="s">
        <v>117</v>
      </c>
      <c r="F16" s="41" t="s">
        <v>15</v>
      </c>
    </row>
    <row r="17" spans="1:6" ht="24" customHeight="1">
      <c r="A17" s="28">
        <v>15</v>
      </c>
      <c r="B17" s="34" t="s">
        <v>135</v>
      </c>
      <c r="C17" s="40" t="s">
        <v>126</v>
      </c>
      <c r="D17" s="37" t="s">
        <v>137</v>
      </c>
      <c r="E17" s="37" t="s">
        <v>118</v>
      </c>
      <c r="F17" s="41" t="s">
        <v>15</v>
      </c>
    </row>
    <row r="18" spans="1:6" ht="24" customHeight="1">
      <c r="A18" s="28">
        <v>16</v>
      </c>
      <c r="B18" s="7" t="s">
        <v>67</v>
      </c>
      <c r="C18" s="2" t="s">
        <v>123</v>
      </c>
      <c r="D18" s="2" t="s">
        <v>91</v>
      </c>
      <c r="E18" s="2" t="s">
        <v>119</v>
      </c>
      <c r="F18" s="41" t="s">
        <v>131</v>
      </c>
    </row>
    <row r="19" spans="1:6" ht="24" customHeight="1">
      <c r="A19" s="65">
        <v>17</v>
      </c>
      <c r="B19" s="35" t="s">
        <v>68</v>
      </c>
      <c r="C19" s="2" t="s">
        <v>123</v>
      </c>
      <c r="D19" s="2" t="s">
        <v>99</v>
      </c>
      <c r="E19" s="2" t="s">
        <v>119</v>
      </c>
      <c r="F19" s="41" t="s">
        <v>15</v>
      </c>
    </row>
    <row r="20" spans="1:6" ht="24" customHeight="1">
      <c r="A20" s="28">
        <v>18</v>
      </c>
      <c r="B20" s="35" t="s">
        <v>69</v>
      </c>
      <c r="C20" s="2" t="s">
        <v>123</v>
      </c>
      <c r="D20" s="2" t="s">
        <v>90</v>
      </c>
      <c r="E20" s="2" t="s">
        <v>119</v>
      </c>
      <c r="F20" s="41" t="s">
        <v>15</v>
      </c>
    </row>
    <row r="21" spans="1:6" ht="24" customHeight="1">
      <c r="A21" s="28">
        <v>19</v>
      </c>
      <c r="B21" s="7" t="s">
        <v>70</v>
      </c>
      <c r="C21" s="2" t="s">
        <v>123</v>
      </c>
      <c r="D21" s="2" t="s">
        <v>100</v>
      </c>
      <c r="E21" s="2" t="s">
        <v>119</v>
      </c>
      <c r="F21" s="41" t="s">
        <v>15</v>
      </c>
    </row>
    <row r="22" spans="1:6" ht="24" customHeight="1">
      <c r="A22" s="65">
        <v>20</v>
      </c>
      <c r="B22" s="7" t="s">
        <v>71</v>
      </c>
      <c r="C22" s="2" t="s">
        <v>123</v>
      </c>
      <c r="D22" s="2" t="s">
        <v>101</v>
      </c>
      <c r="E22" s="2" t="s">
        <v>119</v>
      </c>
      <c r="F22" s="41" t="s">
        <v>15</v>
      </c>
    </row>
    <row r="23" spans="1:6" s="22" customFormat="1" ht="24" customHeight="1">
      <c r="A23" s="28">
        <v>21</v>
      </c>
      <c r="B23" s="7" t="s">
        <v>72</v>
      </c>
      <c r="C23" s="2" t="s">
        <v>123</v>
      </c>
      <c r="D23" s="2" t="s">
        <v>102</v>
      </c>
      <c r="E23" s="2" t="s">
        <v>119</v>
      </c>
      <c r="F23" s="41" t="s">
        <v>131</v>
      </c>
    </row>
    <row r="24" spans="1:6" s="22" customFormat="1" ht="24" customHeight="1">
      <c r="A24" s="28">
        <v>22</v>
      </c>
      <c r="B24" s="7" t="s">
        <v>73</v>
      </c>
      <c r="C24" s="2" t="s">
        <v>123</v>
      </c>
      <c r="D24" s="2" t="s">
        <v>103</v>
      </c>
      <c r="E24" s="2" t="s">
        <v>120</v>
      </c>
      <c r="F24" s="41" t="s">
        <v>132</v>
      </c>
    </row>
    <row r="25" spans="1:6" ht="24" customHeight="1">
      <c r="A25" s="65">
        <v>23</v>
      </c>
      <c r="B25" s="7" t="s">
        <v>74</v>
      </c>
      <c r="C25" s="2" t="s">
        <v>125</v>
      </c>
      <c r="D25" s="2" t="s">
        <v>104</v>
      </c>
      <c r="E25" s="2" t="s">
        <v>120</v>
      </c>
      <c r="F25" s="41"/>
    </row>
    <row r="26" spans="1:6" ht="24" customHeight="1">
      <c r="A26" s="28">
        <v>24</v>
      </c>
      <c r="B26" s="7" t="s">
        <v>75</v>
      </c>
      <c r="C26" s="2" t="s">
        <v>126</v>
      </c>
      <c r="D26" s="2" t="s">
        <v>105</v>
      </c>
      <c r="E26" s="2" t="s">
        <v>120</v>
      </c>
      <c r="F26" s="41"/>
    </row>
    <row r="27" spans="1:6" ht="24" customHeight="1">
      <c r="A27" s="28">
        <v>25</v>
      </c>
      <c r="B27" s="7" t="s">
        <v>78</v>
      </c>
      <c r="C27" s="2" t="s">
        <v>123</v>
      </c>
      <c r="D27" s="2" t="s">
        <v>107</v>
      </c>
      <c r="E27" s="2" t="s">
        <v>120</v>
      </c>
      <c r="F27" s="41" t="s">
        <v>15</v>
      </c>
    </row>
    <row r="28" spans="1:6" s="22" customFormat="1" ht="24" customHeight="1">
      <c r="A28" s="65">
        <v>26</v>
      </c>
      <c r="B28" s="7" t="s">
        <v>80</v>
      </c>
      <c r="C28" s="2" t="s">
        <v>123</v>
      </c>
      <c r="D28" s="2" t="s">
        <v>88</v>
      </c>
      <c r="E28" s="2" t="s">
        <v>121</v>
      </c>
      <c r="F28" s="41" t="s">
        <v>15</v>
      </c>
    </row>
    <row r="29" spans="1:6" ht="24" customHeight="1">
      <c r="A29" s="28">
        <v>27</v>
      </c>
      <c r="B29" s="7" t="s">
        <v>81</v>
      </c>
      <c r="C29" s="2" t="s">
        <v>125</v>
      </c>
      <c r="D29" s="2" t="s">
        <v>109</v>
      </c>
      <c r="E29" s="2" t="s">
        <v>121</v>
      </c>
      <c r="F29" s="41"/>
    </row>
    <row r="30" spans="1:6" ht="24" customHeight="1">
      <c r="A30" s="28">
        <v>28</v>
      </c>
      <c r="B30" s="7" t="s">
        <v>173</v>
      </c>
      <c r="C30" s="2" t="s">
        <v>125</v>
      </c>
      <c r="D30" s="2" t="s">
        <v>174</v>
      </c>
      <c r="E30" s="2" t="s">
        <v>121</v>
      </c>
      <c r="F30" s="41"/>
    </row>
    <row r="31" spans="1:6" ht="24" customHeight="1">
      <c r="A31" s="65">
        <v>29</v>
      </c>
      <c r="B31" s="7" t="s">
        <v>173</v>
      </c>
      <c r="C31" s="2" t="s">
        <v>125</v>
      </c>
      <c r="D31" s="2" t="s">
        <v>174</v>
      </c>
      <c r="E31" s="2" t="s">
        <v>121</v>
      </c>
      <c r="F31" s="41"/>
    </row>
    <row r="32" spans="1:6" ht="24" customHeight="1">
      <c r="A32" s="28">
        <v>30</v>
      </c>
      <c r="B32" s="7" t="s">
        <v>175</v>
      </c>
      <c r="C32" s="2" t="s">
        <v>128</v>
      </c>
      <c r="D32" s="2" t="s">
        <v>176</v>
      </c>
      <c r="E32" s="2" t="s">
        <v>121</v>
      </c>
      <c r="F32" s="41"/>
    </row>
    <row r="33" spans="1:6" ht="24" customHeight="1">
      <c r="A33" s="28">
        <v>31</v>
      </c>
      <c r="B33" s="35" t="s">
        <v>82</v>
      </c>
      <c r="C33" s="2" t="s">
        <v>129</v>
      </c>
      <c r="D33" s="2" t="s">
        <v>110</v>
      </c>
      <c r="E33" s="2" t="s">
        <v>121</v>
      </c>
      <c r="F33" s="41"/>
    </row>
    <row r="34" spans="1:6" ht="24" customHeight="1">
      <c r="A34" s="65">
        <v>32</v>
      </c>
      <c r="B34" s="7" t="s">
        <v>133</v>
      </c>
      <c r="C34" s="2" t="s">
        <v>130</v>
      </c>
      <c r="D34" s="2" t="s">
        <v>134</v>
      </c>
      <c r="E34" s="2" t="s">
        <v>121</v>
      </c>
      <c r="F34" s="41"/>
    </row>
    <row r="35" spans="1:6" s="22" customFormat="1" ht="24" customHeight="1">
      <c r="A35" s="28">
        <v>33</v>
      </c>
      <c r="B35" s="36" t="s">
        <v>87</v>
      </c>
      <c r="C35" s="38" t="s">
        <v>123</v>
      </c>
      <c r="D35" s="38" t="s">
        <v>114</v>
      </c>
      <c r="E35" s="38" t="s">
        <v>122</v>
      </c>
      <c r="F35" s="41" t="s">
        <v>15</v>
      </c>
    </row>
    <row r="36" spans="1:6" ht="24" customHeight="1">
      <c r="A36" s="28">
        <v>34</v>
      </c>
      <c r="B36" s="7" t="s">
        <v>84</v>
      </c>
      <c r="C36" s="2" t="s">
        <v>125</v>
      </c>
      <c r="D36" s="2" t="s">
        <v>111</v>
      </c>
      <c r="E36" s="2" t="s">
        <v>122</v>
      </c>
      <c r="F36" s="41"/>
    </row>
    <row r="37" spans="1:6" ht="24" customHeight="1">
      <c r="A37" s="65">
        <v>35</v>
      </c>
      <c r="B37" s="7" t="s">
        <v>79</v>
      </c>
      <c r="C37" s="2" t="s">
        <v>123</v>
      </c>
      <c r="D37" s="2" t="s">
        <v>108</v>
      </c>
      <c r="E37" s="2" t="s">
        <v>150</v>
      </c>
      <c r="F37" s="41" t="s">
        <v>15</v>
      </c>
    </row>
    <row r="38" spans="1:6" ht="24" customHeight="1">
      <c r="A38" s="28">
        <v>36</v>
      </c>
      <c r="B38" s="7" t="s">
        <v>147</v>
      </c>
      <c r="C38" s="2" t="s">
        <v>148</v>
      </c>
      <c r="D38" s="2" t="s">
        <v>149</v>
      </c>
      <c r="E38" s="2" t="s">
        <v>150</v>
      </c>
      <c r="F38" s="41" t="s">
        <v>132</v>
      </c>
    </row>
    <row r="39" spans="1:6" ht="24" customHeight="1">
      <c r="A39" s="28">
        <v>37</v>
      </c>
      <c r="B39" s="34" t="s">
        <v>151</v>
      </c>
      <c r="C39" s="40" t="s">
        <v>127</v>
      </c>
      <c r="D39" s="37" t="s">
        <v>152</v>
      </c>
      <c r="E39" s="37" t="s">
        <v>153</v>
      </c>
      <c r="F39" s="42"/>
    </row>
    <row r="40" spans="1:6" ht="24" customHeight="1">
      <c r="A40" s="65">
        <v>38</v>
      </c>
      <c r="B40" s="7" t="s">
        <v>177</v>
      </c>
      <c r="C40" s="2" t="s">
        <v>125</v>
      </c>
      <c r="D40" s="2" t="s">
        <v>174</v>
      </c>
      <c r="E40" s="2" t="s">
        <v>150</v>
      </c>
      <c r="F40" s="41"/>
    </row>
    <row r="41" spans="1:6" ht="24" customHeight="1">
      <c r="A41" s="28">
        <v>39</v>
      </c>
      <c r="B41" s="7" t="s">
        <v>76</v>
      </c>
      <c r="C41" s="2" t="s">
        <v>125</v>
      </c>
      <c r="D41" s="2" t="s">
        <v>104</v>
      </c>
      <c r="E41" s="2" t="s">
        <v>150</v>
      </c>
      <c r="F41" s="41"/>
    </row>
    <row r="42" spans="1:6" s="22" customFormat="1" ht="24" customHeight="1">
      <c r="A42" s="28">
        <v>40</v>
      </c>
      <c r="B42" s="7" t="s">
        <v>77</v>
      </c>
      <c r="C42" s="2" t="s">
        <v>127</v>
      </c>
      <c r="D42" s="2" t="s">
        <v>106</v>
      </c>
      <c r="E42" s="2" t="s">
        <v>150</v>
      </c>
      <c r="F42" s="41"/>
    </row>
    <row r="43" spans="1:6" ht="24" customHeight="1">
      <c r="A43" s="65">
        <v>41</v>
      </c>
      <c r="B43" s="7" t="s">
        <v>83</v>
      </c>
      <c r="C43" s="2" t="s">
        <v>125</v>
      </c>
      <c r="D43" s="2" t="s">
        <v>104</v>
      </c>
      <c r="E43" s="2" t="s">
        <v>150</v>
      </c>
      <c r="F43" s="41"/>
    </row>
    <row r="44" spans="1:6" ht="24" customHeight="1">
      <c r="A44" s="28">
        <v>42</v>
      </c>
      <c r="B44" s="7" t="s">
        <v>155</v>
      </c>
      <c r="C44" s="2" t="s">
        <v>154</v>
      </c>
      <c r="D44" s="2" t="s">
        <v>156</v>
      </c>
      <c r="E44" s="2" t="s">
        <v>150</v>
      </c>
      <c r="F44" s="41"/>
    </row>
    <row r="45" spans="1:6" ht="24" customHeight="1">
      <c r="A45" s="28">
        <v>43</v>
      </c>
      <c r="B45" s="7" t="s">
        <v>85</v>
      </c>
      <c r="C45" s="2" t="s">
        <v>125</v>
      </c>
      <c r="D45" s="2" t="s">
        <v>112</v>
      </c>
      <c r="E45" s="2" t="s">
        <v>150</v>
      </c>
      <c r="F45" s="41"/>
    </row>
    <row r="46" spans="1:6" ht="24" customHeight="1" thickBot="1">
      <c r="A46" s="66">
        <v>44</v>
      </c>
      <c r="B46" s="67" t="s">
        <v>86</v>
      </c>
      <c r="C46" s="68" t="s">
        <v>125</v>
      </c>
      <c r="D46" s="68" t="s">
        <v>113</v>
      </c>
      <c r="E46" s="68" t="s">
        <v>150</v>
      </c>
      <c r="F46" s="69"/>
    </row>
    <row r="47" spans="1:6" ht="46.5" customHeight="1" thickBot="1">
      <c r="A47" s="76" t="s">
        <v>18</v>
      </c>
      <c r="B47" s="77"/>
      <c r="C47" s="77"/>
      <c r="D47" s="77"/>
      <c r="E47" s="77"/>
      <c r="F47" s="78"/>
    </row>
    <row r="48" spans="1:6" ht="29.25" customHeight="1">
      <c r="A48" s="57">
        <v>45</v>
      </c>
      <c r="B48" s="58" t="s">
        <v>19</v>
      </c>
      <c r="C48" s="59" t="s">
        <v>16</v>
      </c>
      <c r="D48" s="59" t="s">
        <v>20</v>
      </c>
      <c r="E48" s="60" t="s">
        <v>36</v>
      </c>
      <c r="F48" s="61" t="s">
        <v>15</v>
      </c>
    </row>
    <row r="49" spans="1:6" ht="29.25" customHeight="1" thickBot="1">
      <c r="A49" s="30">
        <v>46</v>
      </c>
      <c r="B49" s="62" t="s">
        <v>21</v>
      </c>
      <c r="C49" s="63" t="s">
        <v>22</v>
      </c>
      <c r="D49" s="63" t="s">
        <v>23</v>
      </c>
      <c r="E49" s="31" t="s">
        <v>37</v>
      </c>
      <c r="F49" s="64" t="s">
        <v>24</v>
      </c>
    </row>
    <row r="50" spans="1:6" ht="42" customHeight="1" thickBot="1">
      <c r="A50" s="76" t="s">
        <v>140</v>
      </c>
      <c r="B50" s="77"/>
      <c r="C50" s="77"/>
      <c r="D50" s="77"/>
      <c r="E50" s="77"/>
      <c r="F50" s="78"/>
    </row>
    <row r="51" spans="1:6" ht="29.25" customHeight="1">
      <c r="A51" s="57">
        <v>47</v>
      </c>
      <c r="B51" s="58" t="s">
        <v>25</v>
      </c>
      <c r="C51" s="59" t="s">
        <v>17</v>
      </c>
      <c r="D51" s="59" t="s">
        <v>39</v>
      </c>
      <c r="E51" s="60" t="s">
        <v>38</v>
      </c>
      <c r="F51" s="61"/>
    </row>
    <row r="52" spans="1:6" ht="29.25" customHeight="1">
      <c r="A52" s="29">
        <v>48</v>
      </c>
      <c r="B52" s="71" t="s">
        <v>26</v>
      </c>
      <c r="C52" s="70" t="s">
        <v>40</v>
      </c>
      <c r="D52" s="70" t="s">
        <v>41</v>
      </c>
      <c r="E52" s="1" t="s">
        <v>38</v>
      </c>
      <c r="F52" s="72" t="s">
        <v>42</v>
      </c>
    </row>
    <row r="53" spans="1:6" ht="29.25" customHeight="1">
      <c r="A53" s="29">
        <v>49</v>
      </c>
      <c r="B53" s="71" t="s">
        <v>27</v>
      </c>
      <c r="C53" s="70" t="s">
        <v>45</v>
      </c>
      <c r="D53" s="70" t="s">
        <v>43</v>
      </c>
      <c r="E53" s="1" t="s">
        <v>38</v>
      </c>
      <c r="F53" s="72" t="s">
        <v>44</v>
      </c>
    </row>
    <row r="54" spans="1:6" ht="29.25" customHeight="1">
      <c r="A54" s="29">
        <v>50</v>
      </c>
      <c r="B54" s="71" t="s">
        <v>157</v>
      </c>
      <c r="C54" s="70" t="s">
        <v>45</v>
      </c>
      <c r="D54" s="70" t="s">
        <v>158</v>
      </c>
      <c r="E54" s="1" t="s">
        <v>38</v>
      </c>
      <c r="F54" s="72" t="s">
        <v>159</v>
      </c>
    </row>
    <row r="55" spans="1:6" ht="29.25" customHeight="1">
      <c r="A55" s="29">
        <v>51</v>
      </c>
      <c r="B55" s="71" t="s">
        <v>28</v>
      </c>
      <c r="C55" s="70" t="s">
        <v>45</v>
      </c>
      <c r="D55" s="70" t="s">
        <v>46</v>
      </c>
      <c r="E55" s="1" t="s">
        <v>38</v>
      </c>
      <c r="F55" s="72" t="s">
        <v>47</v>
      </c>
    </row>
    <row r="56" spans="1:6" ht="29.25" customHeight="1">
      <c r="A56" s="29">
        <v>52</v>
      </c>
      <c r="B56" s="71" t="s">
        <v>160</v>
      </c>
      <c r="C56" s="70" t="s">
        <v>45</v>
      </c>
      <c r="D56" s="70" t="s">
        <v>161</v>
      </c>
      <c r="E56" s="1" t="s">
        <v>38</v>
      </c>
      <c r="F56" s="72" t="s">
        <v>162</v>
      </c>
    </row>
    <row r="57" spans="1:6" ht="29.25" customHeight="1">
      <c r="A57" s="29">
        <v>53</v>
      </c>
      <c r="B57" s="71" t="s">
        <v>29</v>
      </c>
      <c r="C57" s="70" t="s">
        <v>45</v>
      </c>
      <c r="D57" s="70" t="s">
        <v>49</v>
      </c>
      <c r="E57" s="1" t="s">
        <v>38</v>
      </c>
      <c r="F57" s="72" t="s">
        <v>48</v>
      </c>
    </row>
    <row r="58" spans="1:6" ht="29.25" customHeight="1">
      <c r="A58" s="29">
        <v>54</v>
      </c>
      <c r="B58" s="71" t="s">
        <v>30</v>
      </c>
      <c r="C58" s="70" t="s">
        <v>45</v>
      </c>
      <c r="D58" s="70" t="s">
        <v>50</v>
      </c>
      <c r="E58" s="1" t="s">
        <v>38</v>
      </c>
      <c r="F58" s="72" t="s">
        <v>47</v>
      </c>
    </row>
    <row r="59" spans="1:6" ht="29.25" customHeight="1">
      <c r="A59" s="29">
        <v>55</v>
      </c>
      <c r="B59" s="71" t="s">
        <v>31</v>
      </c>
      <c r="C59" s="70" t="s">
        <v>51</v>
      </c>
      <c r="D59" s="70" t="s">
        <v>163</v>
      </c>
      <c r="E59" s="1" t="s">
        <v>38</v>
      </c>
      <c r="F59" s="72" t="s">
        <v>52</v>
      </c>
    </row>
    <row r="60" spans="1:6" ht="29.25" customHeight="1">
      <c r="A60" s="29">
        <v>56</v>
      </c>
      <c r="B60" s="71" t="s">
        <v>32</v>
      </c>
      <c r="C60" s="70" t="s">
        <v>51</v>
      </c>
      <c r="D60" s="70" t="s">
        <v>163</v>
      </c>
      <c r="E60" s="1" t="s">
        <v>38</v>
      </c>
      <c r="F60" s="72" t="s">
        <v>52</v>
      </c>
    </row>
    <row r="61" spans="1:6" ht="29.25" customHeight="1">
      <c r="A61" s="29">
        <v>57</v>
      </c>
      <c r="B61" s="71" t="s">
        <v>33</v>
      </c>
      <c r="C61" s="70" t="s">
        <v>53</v>
      </c>
      <c r="D61" s="70" t="s">
        <v>54</v>
      </c>
      <c r="E61" s="1" t="s">
        <v>38</v>
      </c>
      <c r="F61" s="72"/>
    </row>
    <row r="62" spans="1:6" ht="29.25" customHeight="1">
      <c r="A62" s="29">
        <v>58</v>
      </c>
      <c r="B62" s="71" t="s">
        <v>34</v>
      </c>
      <c r="C62" s="70" t="s">
        <v>17</v>
      </c>
      <c r="D62" s="70" t="s">
        <v>55</v>
      </c>
      <c r="E62" s="1" t="s">
        <v>38</v>
      </c>
      <c r="F62" s="72"/>
    </row>
    <row r="63" spans="1:6" ht="29.25" customHeight="1" thickBot="1">
      <c r="A63" s="30">
        <v>59</v>
      </c>
      <c r="B63" s="62" t="s">
        <v>35</v>
      </c>
      <c r="C63" s="63" t="s">
        <v>17</v>
      </c>
      <c r="D63" s="63" t="s">
        <v>164</v>
      </c>
      <c r="E63" s="31" t="s">
        <v>38</v>
      </c>
      <c r="F63" s="64"/>
    </row>
  </sheetData>
  <mergeCells count="4">
    <mergeCell ref="A1:F1"/>
    <mergeCell ref="A2:F2"/>
    <mergeCell ref="A47:F47"/>
    <mergeCell ref="A50:F50"/>
  </mergeCells>
  <phoneticPr fontId="6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GridLines="0" tabSelected="1" workbookViewId="0">
      <selection sqref="A1:F1"/>
    </sheetView>
  </sheetViews>
  <sheetFormatPr defaultRowHeight="16.5"/>
  <cols>
    <col min="1" max="1" width="13.5" customWidth="1"/>
    <col min="2" max="2" width="12" style="6" customWidth="1"/>
    <col min="3" max="3" width="15.5" customWidth="1"/>
    <col min="4" max="5" width="17.75" customWidth="1"/>
  </cols>
  <sheetData>
    <row r="1" spans="1:6" ht="31.5">
      <c r="A1" s="88" t="s">
        <v>178</v>
      </c>
      <c r="B1" s="89"/>
      <c r="C1" s="89"/>
      <c r="D1" s="89"/>
      <c r="E1" s="89"/>
      <c r="F1" s="90"/>
    </row>
    <row r="2" spans="1:6" s="21" customFormat="1">
      <c r="A2" s="16" t="s">
        <v>6</v>
      </c>
      <c r="B2" s="17" t="s">
        <v>7</v>
      </c>
      <c r="C2" s="18" t="s">
        <v>8</v>
      </c>
      <c r="D2" s="19" t="s">
        <v>9</v>
      </c>
      <c r="E2" s="19" t="s">
        <v>13</v>
      </c>
      <c r="F2" s="20" t="s">
        <v>10</v>
      </c>
    </row>
    <row r="3" spans="1:6">
      <c r="A3" s="100" t="s">
        <v>141</v>
      </c>
      <c r="B3" s="13" t="s">
        <v>11</v>
      </c>
      <c r="C3" s="12">
        <f>870+831</f>
        <v>1701</v>
      </c>
      <c r="D3" s="10">
        <f>1331870+1280010</f>
        <v>2611880</v>
      </c>
      <c r="E3" s="92">
        <f>SUM(D3:D6)</f>
        <v>3314360</v>
      </c>
      <c r="F3" s="8"/>
    </row>
    <row r="4" spans="1:6">
      <c r="A4" s="101"/>
      <c r="B4" s="13" t="s">
        <v>12</v>
      </c>
      <c r="C4" s="12">
        <f>101+146</f>
        <v>247</v>
      </c>
      <c r="D4" s="11">
        <f>164900+240180</f>
        <v>405080</v>
      </c>
      <c r="E4" s="97"/>
      <c r="F4" s="8"/>
    </row>
    <row r="5" spans="1:6">
      <c r="A5" s="101"/>
      <c r="B5" s="13" t="s">
        <v>139</v>
      </c>
      <c r="C5" s="56">
        <v>10.4</v>
      </c>
      <c r="D5" s="11">
        <f>114400</f>
        <v>114400</v>
      </c>
      <c r="E5" s="97"/>
      <c r="F5" s="9"/>
    </row>
    <row r="6" spans="1:6">
      <c r="A6" s="102"/>
      <c r="B6" s="13" t="s">
        <v>136</v>
      </c>
      <c r="C6" s="56">
        <f>108+56.8</f>
        <v>164.8</v>
      </c>
      <c r="D6" s="11">
        <f>120000+63000</f>
        <v>183000</v>
      </c>
      <c r="E6" s="98"/>
      <c r="F6" s="9"/>
    </row>
    <row r="7" spans="1:6">
      <c r="A7" s="93" t="s">
        <v>142</v>
      </c>
      <c r="B7" s="13" t="s">
        <v>11</v>
      </c>
      <c r="C7" s="12">
        <f>475+920</f>
        <v>1395</v>
      </c>
      <c r="D7" s="11">
        <f>731510+1378760</f>
        <v>2110270</v>
      </c>
      <c r="E7" s="92">
        <f>SUM(D7:D10)</f>
        <v>3017000</v>
      </c>
      <c r="F7" s="9"/>
    </row>
    <row r="8" spans="1:6">
      <c r="A8" s="94"/>
      <c r="B8" s="13" t="s">
        <v>12</v>
      </c>
      <c r="C8" s="12">
        <f>106+212</f>
        <v>318</v>
      </c>
      <c r="D8" s="11">
        <f>173110+339680</f>
        <v>512790</v>
      </c>
      <c r="E8" s="97"/>
      <c r="F8" s="9"/>
    </row>
    <row r="9" spans="1:6">
      <c r="A9" s="94"/>
      <c r="B9" s="13" t="s">
        <v>139</v>
      </c>
      <c r="C9" s="51">
        <f>19.73+5.26</f>
        <v>24.990000000000002</v>
      </c>
      <c r="D9" s="11">
        <f>217080+57860</f>
        <v>274940</v>
      </c>
      <c r="E9" s="97"/>
      <c r="F9" s="9"/>
    </row>
    <row r="10" spans="1:6">
      <c r="A10" s="99"/>
      <c r="B10" s="13" t="s">
        <v>136</v>
      </c>
      <c r="C10" s="51">
        <f>53.11+55.86</f>
        <v>108.97</v>
      </c>
      <c r="D10" s="11">
        <f>58000+61000</f>
        <v>119000</v>
      </c>
      <c r="E10" s="98"/>
      <c r="F10" s="9"/>
    </row>
    <row r="11" spans="1:6">
      <c r="A11" s="96" t="s">
        <v>143</v>
      </c>
      <c r="B11" s="13" t="s">
        <v>11</v>
      </c>
      <c r="C11" s="12">
        <f>539+622</f>
        <v>1161</v>
      </c>
      <c r="D11" s="11">
        <f>800600+923100</f>
        <v>1723700</v>
      </c>
      <c r="E11" s="91">
        <f>SUM(D11:D14)</f>
        <v>2407300</v>
      </c>
      <c r="F11" s="9"/>
    </row>
    <row r="12" spans="1:6">
      <c r="A12" s="96"/>
      <c r="B12" s="13" t="s">
        <v>12</v>
      </c>
      <c r="C12" s="15">
        <f>74+155</f>
        <v>229</v>
      </c>
      <c r="D12" s="11">
        <f>118170+248230</f>
        <v>366400</v>
      </c>
      <c r="E12" s="91"/>
      <c r="F12" s="9"/>
    </row>
    <row r="13" spans="1:6">
      <c r="A13" s="96"/>
      <c r="B13" s="13" t="s">
        <v>139</v>
      </c>
      <c r="C13" s="50">
        <f>0+14.2</f>
        <v>14.2</v>
      </c>
      <c r="D13" s="11">
        <f>0+156200</f>
        <v>156200</v>
      </c>
      <c r="E13" s="91"/>
      <c r="F13" s="9"/>
    </row>
    <row r="14" spans="1:6">
      <c r="A14" s="96"/>
      <c r="B14" s="13" t="s">
        <v>136</v>
      </c>
      <c r="C14" s="50">
        <f>99.91+53.28</f>
        <v>153.19</v>
      </c>
      <c r="D14" s="11">
        <f>105000+56000</f>
        <v>161000</v>
      </c>
      <c r="E14" s="91"/>
      <c r="F14" s="9"/>
    </row>
    <row r="15" spans="1:6">
      <c r="A15" s="96" t="s">
        <v>144</v>
      </c>
      <c r="B15" s="13" t="s">
        <v>11</v>
      </c>
      <c r="C15" s="15">
        <f>489+529</f>
        <v>1018</v>
      </c>
      <c r="D15" s="11">
        <f>743940+808030</f>
        <v>1551970</v>
      </c>
      <c r="E15" s="91">
        <f>SUM(D15:D18)</f>
        <v>2165330</v>
      </c>
      <c r="F15" s="9"/>
    </row>
    <row r="16" spans="1:6">
      <c r="A16" s="96"/>
      <c r="B16" s="13" t="s">
        <v>12</v>
      </c>
      <c r="C16" s="15">
        <f>143+125</f>
        <v>268</v>
      </c>
      <c r="D16" s="11">
        <f>233270+204600</f>
        <v>437870</v>
      </c>
      <c r="E16" s="91"/>
      <c r="F16" s="9"/>
    </row>
    <row r="17" spans="1:13">
      <c r="A17" s="96"/>
      <c r="B17" s="13" t="s">
        <v>139</v>
      </c>
      <c r="C17" s="50">
        <f>0+5.59</f>
        <v>5.59</v>
      </c>
      <c r="D17" s="11">
        <f>0+61490</f>
        <v>61490</v>
      </c>
      <c r="E17" s="91"/>
      <c r="F17" s="9"/>
    </row>
    <row r="18" spans="1:13">
      <c r="A18" s="96"/>
      <c r="B18" s="13" t="s">
        <v>136</v>
      </c>
      <c r="C18" s="50">
        <f>55.19+53.28</f>
        <v>108.47</v>
      </c>
      <c r="D18" s="11">
        <f>58000+56000</f>
        <v>114000</v>
      </c>
      <c r="E18" s="91"/>
      <c r="F18" s="9"/>
    </row>
    <row r="19" spans="1:13">
      <c r="A19" s="96" t="s">
        <v>145</v>
      </c>
      <c r="B19" s="13" t="s">
        <v>11</v>
      </c>
      <c r="C19" s="15">
        <f>488+651</f>
        <v>1139</v>
      </c>
      <c r="D19" s="11">
        <f>765170+1080680</f>
        <v>1845850</v>
      </c>
      <c r="E19" s="91">
        <f>SUM(D19:D22)</f>
        <v>2626000</v>
      </c>
      <c r="F19" s="9"/>
    </row>
    <row r="20" spans="1:13">
      <c r="A20" s="96"/>
      <c r="B20" s="13" t="s">
        <v>12</v>
      </c>
      <c r="C20" s="12">
        <f>202+129</f>
        <v>331</v>
      </c>
      <c r="D20" s="11">
        <f>337680+224670</f>
        <v>562350</v>
      </c>
      <c r="E20" s="91"/>
      <c r="F20" s="9"/>
    </row>
    <row r="21" spans="1:13">
      <c r="A21" s="96"/>
      <c r="B21" s="13" t="s">
        <v>139</v>
      </c>
      <c r="C21" s="51">
        <f>9.55</f>
        <v>9.5500000000000007</v>
      </c>
      <c r="D21" s="11">
        <v>105050</v>
      </c>
      <c r="E21" s="91"/>
      <c r="F21" s="9"/>
    </row>
    <row r="22" spans="1:13">
      <c r="A22" s="96"/>
      <c r="B22" s="13" t="s">
        <v>136</v>
      </c>
      <c r="C22" s="51">
        <f>50.43+56.85</f>
        <v>107.28</v>
      </c>
      <c r="D22" s="11">
        <f>53000+59750</f>
        <v>112750</v>
      </c>
      <c r="E22" s="91"/>
      <c r="F22" s="9"/>
    </row>
    <row r="23" spans="1:13">
      <c r="A23" s="93" t="s">
        <v>146</v>
      </c>
      <c r="B23" s="13" t="s">
        <v>11</v>
      </c>
      <c r="C23" s="12">
        <f>761+374</f>
        <v>1135</v>
      </c>
      <c r="D23" s="11">
        <f>1251950+600480</f>
        <v>1852430</v>
      </c>
      <c r="E23" s="91">
        <f>SUM(D23:D26)</f>
        <v>2787930</v>
      </c>
      <c r="F23" s="9"/>
    </row>
    <row r="24" spans="1:13">
      <c r="A24" s="94"/>
      <c r="B24" s="13" t="s">
        <v>12</v>
      </c>
      <c r="C24" s="12">
        <f>175+207</f>
        <v>382</v>
      </c>
      <c r="D24" s="11">
        <f>299400+346220</f>
        <v>645620</v>
      </c>
      <c r="E24" s="91"/>
      <c r="F24" s="9"/>
    </row>
    <row r="25" spans="1:13">
      <c r="A25" s="94"/>
      <c r="B25" s="13" t="s">
        <v>139</v>
      </c>
      <c r="C25" s="12">
        <f>20.96+0</f>
        <v>20.96</v>
      </c>
      <c r="D25" s="11">
        <f>230560+0</f>
        <v>230560</v>
      </c>
      <c r="E25" s="91"/>
      <c r="F25" s="52"/>
      <c r="K25" s="32"/>
      <c r="L25" s="32"/>
      <c r="M25" s="32"/>
    </row>
    <row r="26" spans="1:13" ht="17.25" thickBot="1">
      <c r="A26" s="95"/>
      <c r="B26" s="23" t="s">
        <v>136</v>
      </c>
      <c r="C26" s="24">
        <f>0+5.44</f>
        <v>5.44</v>
      </c>
      <c r="D26" s="43">
        <f>0+59320</f>
        <v>59320</v>
      </c>
      <c r="E26" s="92"/>
      <c r="F26" s="25"/>
      <c r="K26" s="32"/>
      <c r="L26" s="32"/>
      <c r="M26" s="32"/>
    </row>
    <row r="27" spans="1:13">
      <c r="A27" s="85" t="s">
        <v>14</v>
      </c>
      <c r="B27" s="44" t="s">
        <v>11</v>
      </c>
      <c r="C27" s="26">
        <f>SUM(C3,C7,C11,C15,C19,C23)</f>
        <v>7549</v>
      </c>
      <c r="D27" s="27">
        <f>SUM(D3,D7,D11,D15,D19,D23)</f>
        <v>11696100</v>
      </c>
      <c r="E27" s="79">
        <f>SUM(E3:E26)</f>
        <v>16317920</v>
      </c>
      <c r="F27" s="80"/>
      <c r="K27" s="32"/>
      <c r="L27" s="32"/>
      <c r="M27" s="32"/>
    </row>
    <row r="28" spans="1:13">
      <c r="A28" s="86"/>
      <c r="B28" s="13" t="s">
        <v>12</v>
      </c>
      <c r="C28" s="15">
        <f>SUM(C4,C8,C12,C16,C20,C24)</f>
        <v>1775</v>
      </c>
      <c r="D28" s="11">
        <f>SUM(D4,D8,D12,D16,D20,D24)</f>
        <v>2930110</v>
      </c>
      <c r="E28" s="81"/>
      <c r="F28" s="82"/>
      <c r="K28" s="32"/>
      <c r="L28" s="32"/>
      <c r="M28" s="32"/>
    </row>
    <row r="29" spans="1:13">
      <c r="A29" s="86"/>
      <c r="B29" s="13" t="s">
        <v>139</v>
      </c>
      <c r="C29" s="12">
        <f>C5+C9+C13+C17+C21+C25</f>
        <v>85.69</v>
      </c>
      <c r="D29" s="11">
        <f>SUM(D5,D9,D13,D17,D21,D25)</f>
        <v>942640</v>
      </c>
      <c r="E29" s="81"/>
      <c r="F29" s="82"/>
      <c r="K29" s="32"/>
      <c r="L29" s="32"/>
      <c r="M29" s="32"/>
    </row>
    <row r="30" spans="1:13" ht="17.25" thickBot="1">
      <c r="A30" s="87"/>
      <c r="B30" s="14" t="s">
        <v>136</v>
      </c>
      <c r="C30" s="53">
        <f>C14+C18+C22+C26+C10+C6</f>
        <v>648.14999999999986</v>
      </c>
      <c r="D30" s="54">
        <f>D14+D18+D22+D26</f>
        <v>447070</v>
      </c>
      <c r="E30" s="83"/>
      <c r="F30" s="84"/>
      <c r="K30" s="32"/>
      <c r="L30" s="32"/>
      <c r="M30" s="32"/>
    </row>
    <row r="31" spans="1:13">
      <c r="A31" s="45"/>
      <c r="B31" s="46"/>
      <c r="C31" s="47"/>
      <c r="D31" s="48"/>
      <c r="E31" s="49"/>
      <c r="F31" s="49"/>
      <c r="K31" s="32"/>
      <c r="L31" s="32"/>
      <c r="M31" s="32"/>
    </row>
    <row r="32" spans="1:13">
      <c r="B32"/>
      <c r="E32" s="55"/>
      <c r="K32" s="32"/>
      <c r="L32" s="32"/>
      <c r="M32" s="32"/>
    </row>
    <row r="33" spans="5:13">
      <c r="K33" s="32"/>
      <c r="L33" s="32"/>
      <c r="M33" s="32"/>
    </row>
    <row r="34" spans="5:13">
      <c r="E34" s="55"/>
      <c r="K34" s="32"/>
      <c r="L34" s="32"/>
      <c r="M34" s="32"/>
    </row>
    <row r="35" spans="5:13">
      <c r="K35" s="32"/>
      <c r="L35" s="32"/>
      <c r="M35" s="32"/>
    </row>
    <row r="36" spans="5:13">
      <c r="K36" s="32"/>
      <c r="L36" s="33"/>
      <c r="M36" s="33"/>
    </row>
    <row r="37" spans="5:13">
      <c r="K37" s="32"/>
      <c r="L37" s="32"/>
      <c r="M37" s="32"/>
    </row>
  </sheetData>
  <mergeCells count="15">
    <mergeCell ref="E27:F30"/>
    <mergeCell ref="A27:A30"/>
    <mergeCell ref="A1:F1"/>
    <mergeCell ref="E23:E26"/>
    <mergeCell ref="A23:A26"/>
    <mergeCell ref="A19:A22"/>
    <mergeCell ref="E19:E22"/>
    <mergeCell ref="A15:A18"/>
    <mergeCell ref="E15:E18"/>
    <mergeCell ref="E7:E10"/>
    <mergeCell ref="A7:A10"/>
    <mergeCell ref="A3:A6"/>
    <mergeCell ref="E3:E6"/>
    <mergeCell ref="A11:A14"/>
    <mergeCell ref="E11:E14"/>
  </mergeCells>
  <phoneticPr fontId="5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관용차량현황</vt:lpstr>
      <vt:lpstr>유류사용량(월별)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2015-07-31T05:28:19Z</cp:lastPrinted>
  <dcterms:created xsi:type="dcterms:W3CDTF">2014-04-15T01:54:22Z</dcterms:created>
  <dcterms:modified xsi:type="dcterms:W3CDTF">2026-04-16T04:26:32Z</dcterms:modified>
</cp:coreProperties>
</file>